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Лист2!$A$10:$I$197</definedName>
    <definedName name="_xlnm.Print_Area" localSheetId="1">Лист2!$A$1:$K$197</definedName>
  </definedNames>
  <calcPr calcId="125725"/>
</workbook>
</file>

<file path=xl/calcChain.xml><?xml version="1.0" encoding="utf-8"?>
<calcChain xmlns="http://schemas.openxmlformats.org/spreadsheetml/2006/main">
  <c r="H81" i="2"/>
  <c r="H96"/>
  <c r="H141"/>
  <c r="H131"/>
  <c r="H91"/>
  <c r="H36"/>
  <c r="H31"/>
  <c r="K186"/>
  <c r="I101"/>
  <c r="I71"/>
  <c r="I16"/>
  <c r="H194" l="1"/>
  <c r="G196"/>
  <c r="G195"/>
  <c r="G194"/>
  <c r="G193"/>
  <c r="F194"/>
  <c r="H101"/>
  <c r="F101" s="1"/>
  <c r="H100"/>
  <c r="H99"/>
  <c r="G98"/>
  <c r="G68"/>
  <c r="F58"/>
  <c r="F15"/>
  <c r="F14"/>
  <c r="F159"/>
  <c r="I15"/>
  <c r="I195" s="1"/>
  <c r="I14"/>
  <c r="I194" s="1"/>
  <c r="I13"/>
  <c r="J196"/>
  <c r="J194"/>
  <c r="J193"/>
  <c r="I161"/>
  <c r="I196" s="1"/>
  <c r="I160"/>
  <c r="I159"/>
  <c r="J98"/>
  <c r="I100"/>
  <c r="F100" s="1"/>
  <c r="I99"/>
  <c r="F99" s="1"/>
  <c r="I98"/>
  <c r="K68"/>
  <c r="J68"/>
  <c r="I68"/>
  <c r="K13"/>
  <c r="J16"/>
  <c r="J15"/>
  <c r="J14"/>
  <c r="J13"/>
  <c r="F192"/>
  <c r="F191"/>
  <c r="F190"/>
  <c r="F189"/>
  <c r="F188"/>
  <c r="F187"/>
  <c r="F186"/>
  <c r="F185"/>
  <c r="F184"/>
  <c r="F182"/>
  <c r="F181"/>
  <c r="F180"/>
  <c r="F179"/>
  <c r="F178"/>
  <c r="F177"/>
  <c r="F176"/>
  <c r="F175"/>
  <c r="F174"/>
  <c r="F172"/>
  <c r="F171"/>
  <c r="F170"/>
  <c r="F169"/>
  <c r="F167"/>
  <c r="F166"/>
  <c r="F165"/>
  <c r="F164"/>
  <c r="F163"/>
  <c r="F162"/>
  <c r="F154"/>
  <c r="F153"/>
  <c r="F151"/>
  <c r="F148"/>
  <c r="F147"/>
  <c r="F146"/>
  <c r="F145"/>
  <c r="F144"/>
  <c r="F143"/>
  <c r="F142"/>
  <c r="F141"/>
  <c r="F140"/>
  <c r="F139"/>
  <c r="F137"/>
  <c r="F136"/>
  <c r="F135"/>
  <c r="F134"/>
  <c r="F133"/>
  <c r="F132"/>
  <c r="F131"/>
  <c r="F130"/>
  <c r="F129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96"/>
  <c r="F92"/>
  <c r="F91"/>
  <c r="F90"/>
  <c r="F89"/>
  <c r="F87"/>
  <c r="F86"/>
  <c r="F85"/>
  <c r="F84"/>
  <c r="F83"/>
  <c r="F82"/>
  <c r="F81"/>
  <c r="F80"/>
  <c r="F79"/>
  <c r="F77"/>
  <c r="F76"/>
  <c r="F75"/>
  <c r="F74"/>
  <c r="F73"/>
  <c r="F72"/>
  <c r="F70"/>
  <c r="F69"/>
  <c r="F67"/>
  <c r="F66"/>
  <c r="F65"/>
  <c r="F64"/>
  <c r="F63"/>
  <c r="F62"/>
  <c r="F61"/>
  <c r="F60"/>
  <c r="F59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2"/>
  <c r="F31"/>
  <c r="F29"/>
  <c r="F27"/>
  <c r="F26"/>
  <c r="F25"/>
  <c r="F24"/>
  <c r="F23"/>
  <c r="F22"/>
  <c r="F21"/>
  <c r="F20"/>
  <c r="F19"/>
  <c r="F17"/>
  <c r="J53"/>
  <c r="I53"/>
  <c r="H53"/>
  <c r="G53"/>
  <c r="F156"/>
  <c r="K153"/>
  <c r="J153"/>
  <c r="I153"/>
  <c r="H153"/>
  <c r="G153"/>
  <c r="F71" l="1"/>
  <c r="K188"/>
  <c r="K183"/>
  <c r="F183" s="1"/>
  <c r="K178"/>
  <c r="K173"/>
  <c r="K168"/>
  <c r="K163"/>
  <c r="K162"/>
  <c r="K161"/>
  <c r="K160"/>
  <c r="K159"/>
  <c r="K148"/>
  <c r="K143"/>
  <c r="K138"/>
  <c r="K133"/>
  <c r="K128"/>
  <c r="K123"/>
  <c r="K118"/>
  <c r="K113"/>
  <c r="K108"/>
  <c r="K103"/>
  <c r="K102"/>
  <c r="K101"/>
  <c r="K100"/>
  <c r="K99"/>
  <c r="K93"/>
  <c r="K88"/>
  <c r="K83"/>
  <c r="K78"/>
  <c r="K73"/>
  <c r="K72"/>
  <c r="K71"/>
  <c r="K70"/>
  <c r="K69"/>
  <c r="K14"/>
  <c r="K18"/>
  <c r="K17"/>
  <c r="K23"/>
  <c r="K58"/>
  <c r="K59"/>
  <c r="K60"/>
  <c r="K195" s="1"/>
  <c r="K61"/>
  <c r="K62"/>
  <c r="K63"/>
  <c r="J63"/>
  <c r="K16"/>
  <c r="K15"/>
  <c r="K48"/>
  <c r="K43"/>
  <c r="K38"/>
  <c r="K33"/>
  <c r="K28"/>
  <c r="K197" l="1"/>
  <c r="K196"/>
  <c r="K158"/>
  <c r="K193" s="1"/>
  <c r="K98"/>
  <c r="K194"/>
  <c r="H151"/>
  <c r="H160"/>
  <c r="F160" l="1"/>
  <c r="F195" s="1"/>
  <c r="H195"/>
  <c r="G148"/>
  <c r="I148"/>
  <c r="J148"/>
  <c r="H148"/>
  <c r="G93"/>
  <c r="I93"/>
  <c r="J93"/>
  <c r="H93"/>
  <c r="F93" s="1"/>
  <c r="G181" l="1"/>
  <c r="G14" l="1"/>
  <c r="H14"/>
  <c r="G15"/>
  <c r="H15"/>
  <c r="G16"/>
  <c r="H16"/>
  <c r="F16" s="1"/>
  <c r="G17"/>
  <c r="H17"/>
  <c r="I17"/>
  <c r="J17"/>
  <c r="G159"/>
  <c r="H159"/>
  <c r="J159"/>
  <c r="G160"/>
  <c r="J160"/>
  <c r="G161"/>
  <c r="H161"/>
  <c r="F161" s="1"/>
  <c r="J161"/>
  <c r="G162"/>
  <c r="H162"/>
  <c r="I162"/>
  <c r="J162"/>
  <c r="G102"/>
  <c r="G100"/>
  <c r="G99"/>
  <c r="H88"/>
  <c r="F88" s="1"/>
  <c r="I88"/>
  <c r="J88"/>
  <c r="H83"/>
  <c r="I83"/>
  <c r="J83"/>
  <c r="J78"/>
  <c r="I78"/>
  <c r="H78"/>
  <c r="H73"/>
  <c r="I73"/>
  <c r="J73"/>
  <c r="H72"/>
  <c r="I72"/>
  <c r="J72"/>
  <c r="J71"/>
  <c r="H70"/>
  <c r="I70"/>
  <c r="J70"/>
  <c r="H69"/>
  <c r="I69"/>
  <c r="J69"/>
  <c r="H63"/>
  <c r="H58" s="1"/>
  <c r="I63"/>
  <c r="I58" s="1"/>
  <c r="J58"/>
  <c r="H62"/>
  <c r="I62"/>
  <c r="J62"/>
  <c r="H61"/>
  <c r="I61"/>
  <c r="J61"/>
  <c r="H60"/>
  <c r="I60"/>
  <c r="J60"/>
  <c r="H59"/>
  <c r="I59"/>
  <c r="J59"/>
  <c r="F196" l="1"/>
  <c r="H68"/>
  <c r="H71"/>
  <c r="H196" s="1"/>
  <c r="F78"/>
  <c r="F68" s="1"/>
  <c r="F30"/>
  <c r="J188" l="1"/>
  <c r="I188"/>
  <c r="H188"/>
  <c r="G188"/>
  <c r="J143" l="1"/>
  <c r="I143"/>
  <c r="H143"/>
  <c r="G143"/>
  <c r="J101" l="1"/>
  <c r="J183" l="1"/>
  <c r="J178"/>
  <c r="J173"/>
  <c r="J168"/>
  <c r="J163"/>
  <c r="J138"/>
  <c r="J133"/>
  <c r="J128"/>
  <c r="J123"/>
  <c r="J118"/>
  <c r="J113"/>
  <c r="J108"/>
  <c r="J103"/>
  <c r="J102"/>
  <c r="J100"/>
  <c r="J99"/>
  <c r="J48"/>
  <c r="J43"/>
  <c r="J38"/>
  <c r="J33"/>
  <c r="J28"/>
  <c r="J23"/>
  <c r="J18"/>
  <c r="J158" l="1"/>
  <c r="J195"/>
  <c r="J197"/>
  <c r="G123"/>
  <c r="I123" l="1"/>
  <c r="H123"/>
  <c r="I23" l="1"/>
  <c r="H23"/>
  <c r="G23"/>
  <c r="G106" l="1"/>
  <c r="G101" l="1"/>
  <c r="G71"/>
  <c r="I173" l="1"/>
  <c r="I158" s="1"/>
  <c r="I193" s="1"/>
  <c r="H173"/>
  <c r="G173"/>
  <c r="I118"/>
  <c r="H118"/>
  <c r="G118"/>
  <c r="I113"/>
  <c r="H113"/>
  <c r="G113"/>
  <c r="I108"/>
  <c r="H108"/>
  <c r="G108"/>
  <c r="I103"/>
  <c r="H103"/>
  <c r="G103"/>
  <c r="G73"/>
  <c r="F173" l="1"/>
  <c r="I18"/>
  <c r="H18"/>
  <c r="F18" s="1"/>
  <c r="G18"/>
  <c r="I168" l="1"/>
  <c r="H168"/>
  <c r="F168" s="1"/>
  <c r="G168"/>
  <c r="G178"/>
  <c r="I128" l="1"/>
  <c r="I102"/>
  <c r="H102"/>
  <c r="G59" l="1"/>
  <c r="G60"/>
  <c r="G61"/>
  <c r="G62"/>
  <c r="G63"/>
  <c r="G58" l="1"/>
  <c r="G28" l="1"/>
  <c r="G69"/>
  <c r="G70"/>
  <c r="G72"/>
  <c r="G78"/>
  <c r="G83"/>
  <c r="G88"/>
  <c r="G163"/>
  <c r="H163"/>
  <c r="I163"/>
  <c r="I183"/>
  <c r="H183"/>
  <c r="G183"/>
  <c r="I178"/>
  <c r="H178"/>
  <c r="I138"/>
  <c r="H138"/>
  <c r="F138" s="1"/>
  <c r="G138"/>
  <c r="I133"/>
  <c r="H133"/>
  <c r="G133"/>
  <c r="H128"/>
  <c r="G128"/>
  <c r="I48"/>
  <c r="H48"/>
  <c r="G48"/>
  <c r="I43"/>
  <c r="H43"/>
  <c r="G43"/>
  <c r="I38"/>
  <c r="H38"/>
  <c r="G38"/>
  <c r="G33"/>
  <c r="H33"/>
  <c r="F33" s="1"/>
  <c r="I33"/>
  <c r="I28"/>
  <c r="H98" l="1"/>
  <c r="F98" s="1"/>
  <c r="F128"/>
  <c r="G158"/>
  <c r="H158"/>
  <c r="G13"/>
  <c r="G197"/>
  <c r="I197"/>
  <c r="H197"/>
  <c r="H28"/>
  <c r="H13" l="1"/>
  <c r="H193" s="1"/>
  <c r="F28"/>
  <c r="F13" s="1"/>
  <c r="F158"/>
  <c r="F197"/>
  <c r="F193" l="1"/>
</calcChain>
</file>

<file path=xl/sharedStrings.xml><?xml version="1.0" encoding="utf-8"?>
<sst xmlns="http://schemas.openxmlformats.org/spreadsheetml/2006/main" count="386" uniqueCount="172">
  <si>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</si>
  <si>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</si>
  <si>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</si>
  <si>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</si>
  <si>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</si>
  <si>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</si>
  <si>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</si>
  <si>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</si>
  <si>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</si>
  <si>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</si>
  <si>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</si>
  <si>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</si>
  <si>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</si>
  <si>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</si>
  <si>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</si>
  <si>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</si>
  <si>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</si>
  <si>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</si>
  <si>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</si>
  <si>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</si>
  <si>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</si>
  <si>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</si>
  <si>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</si>
  <si>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</si>
  <si>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</si>
  <si>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</si>
  <si>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</si>
  <si>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</si>
  <si>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</si>
  <si>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</si>
  <si>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</si>
  <si>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</si>
  <si>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</si>
  <si>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</si>
  <si>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</si>
  <si>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</si>
  <si>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</si>
  <si>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</si>
  <si>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</si>
  <si>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</si>
  <si>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</si>
  <si>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</si>
  <si>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</si>
  <si>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</si>
  <si>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</si>
  <si>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</si>
  <si>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</si>
  <si>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</si>
  <si>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</si>
  <si>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</si>
  <si>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</si>
  <si>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</si>
  <si>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</si>
  <si>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</si>
  <si>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</si>
  <si>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</si>
  <si>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</si>
  <si>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</si>
  <si>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</si>
  <si>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</si>
  <si>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</si>
  <si>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</si>
  <si>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</si>
  <si>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</si>
  <si>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</si>
  <si>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</si>
  <si>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</si>
  <si>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</si>
  <si>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</si>
  <si>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</si>
  <si>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</si>
  <si>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</si>
  <si>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</si>
  <si>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</si>
  <si>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</si>
  <si>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</si>
  <si>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</si>
  <si>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</si>
  <si>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</si>
  <si>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</si>
  <si>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</si>
  <si>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</si>
  <si>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</si>
  <si>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</si>
  <si>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</si>
  <si>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</si>
  <si>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</si>
  <si>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</si>
  <si>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</si>
  <si>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</si>
  <si>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</si>
  <si>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</si>
  <si>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</si>
  <si>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</si>
  <si>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</si>
  <si>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</si>
  <si>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</si>
  <si>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</si>
  <si>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</si>
  <si>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</si>
  <si>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</si>
  <si>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</si>
  <si>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</si>
  <si>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</si>
  <si>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</si>
  <si>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</si>
  <si>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</si>
  <si>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</si>
  <si>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</si>
  <si>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</si>
  <si>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</si>
  <si>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</si>
  <si>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</si>
  <si>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</si>
  <si>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</si>
  <si>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</si>
  <si>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</si>
  <si>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</si>
  <si>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</si>
  <si>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</si>
  <si>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</si>
  <si>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</si>
  <si>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</si>
  <si>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</si>
  <si>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</si>
  <si>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</si>
  <si>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</si>
  <si>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</si>
  <si>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</si>
  <si>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</si>
  <si>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</si>
  <si>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</si>
  <si>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</si>
  <si>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</si>
  <si>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</si>
  <si>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</si>
  <si>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</si>
  <si>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</si>
  <si>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</si>
  <si>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</si>
  <si>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</si>
  <si>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</si>
  <si>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</si>
  <si>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</si>
  <si>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</si>
  <si>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</si>
  <si>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</si>
  <si>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</si>
  <si>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</si>
  <si>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</si>
  <si>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Осуществление работ по реставрации, реконструкции, капитальному и текущему ремонтам, обеспечению доступности зданий и сооружений всех муниципальных учреждений культуры, в том числе являющихся памятниками архитектуры (проектно-изыскательные,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помещений; кадастровые услуги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</si>
  <si>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</si>
  <si>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</si>
  <si>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</si>
  <si>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</si>
  <si>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2025 год</t>
  </si>
  <si>
    <t>4.11.</t>
  </si>
  <si>
    <t>1.8.</t>
  </si>
  <si>
    <t>УКиМО,  МБУК "Театр-студия кукол "Марионетки"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</si>
  <si>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</si>
  <si>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</si>
  <si>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2021-2025 </t>
  </si>
  <si>
    <t>2021 - 2025</t>
  </si>
  <si>
    <t xml:space="preserve">2021 - 2025 </t>
  </si>
  <si>
    <t xml:space="preserve"> 2021-2025</t>
  </si>
  <si>
    <t>2021-2025</t>
  </si>
  <si>
    <t>2021-2023</t>
  </si>
  <si>
    <t xml:space="preserve">2021-2023 </t>
  </si>
  <si>
    <t>2022- 2023</t>
  </si>
  <si>
    <t xml:space="preserve">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</si>
  <si>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</si>
  <si>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Приложение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</si>
</sst>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>
  <numFmts count="5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4" fillId="0" borderId="11" xfId="0" applyFont="1" applyBorder="1"/>
    <xf numFmtId="165" fontId="4" fillId="0" borderId="11" xfId="0" applyNumberFormat="1" applyFont="1" applyBorder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8" fontId="11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7" fillId="3" borderId="2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30"/>
  <sheetViews>
    <sheetView tabSelected="1" view="pageBreakPreview" zoomScale="130" zoomScaleNormal="100" zoomScaleSheetLayoutView="130" workbookViewId="0">
      <pane xSplit="4" ySplit="12" topLeftCell="E145" activePane="bottomRight" state="frozen"/>
      <selection pane="topRight" activeCell="E1" sqref="E1"/>
      <selection pane="bottomLeft" activeCell="A13" sqref="A13"/>
      <selection pane="bottomRight" activeCell="B153" sqref="B153:B157"/>
    </sheetView>
  </sheetViews>
  <sheetFormatPr defaultColWidth="9" defaultRowHeight="12.75"/>
  <cols>
    <col min="1" max="1" width="5" style="68" customWidth="1"/>
    <col min="2" max="2" width="34" style="35" customWidth="1"/>
    <col min="3" max="3" width="7.85546875" style="35" customWidth="1"/>
    <col min="4" max="4" width="29.42578125" style="35" customWidth="1"/>
    <col min="5" max="5" width="24.85546875" style="35" customWidth="1"/>
    <col min="6" max="6" width="16" style="69" customWidth="1"/>
    <col min="7" max="7" width="14.42578125" style="35" customWidth="1"/>
    <col min="8" max="8" width="13" style="70" customWidth="1"/>
    <col min="9" max="10" width="13.42578125" style="70" customWidth="1"/>
    <col min="11" max="11" width="14.42578125" style="72" customWidth="1"/>
    <col min="12" max="51" width="9" style="34"/>
    <col min="52" max="16384" width="9" style="35"/>
  </cols>
  <sheetData>
    <row r="1" spans="1:52" ht="15" customHeight="1">
      <c r="A1" s="32"/>
      <c r="B1" s="32"/>
      <c r="C1" s="32"/>
      <c r="D1" s="32"/>
      <c r="E1" s="32"/>
      <c r="F1" s="33"/>
      <c r="G1" s="125" t="s">
        <v>171</v>
      </c>
      <c r="H1" s="125"/>
      <c r="I1" s="125"/>
      <c r="J1" s="125"/>
      <c r="K1" s="125"/>
    </row>
    <row r="2" spans="1:52" ht="16.350000000000001" customHeight="1">
      <c r="A2" s="32"/>
      <c r="B2" s="32"/>
      <c r="C2" s="32"/>
      <c r="D2" s="32"/>
      <c r="E2" s="32"/>
      <c r="F2" s="33"/>
      <c r="G2" s="125"/>
      <c r="H2" s="125"/>
      <c r="I2" s="125"/>
      <c r="J2" s="125"/>
      <c r="K2" s="125"/>
    </row>
    <row r="3" spans="1:52" ht="14.25" customHeight="1">
      <c r="A3" s="32"/>
      <c r="B3" s="32"/>
      <c r="C3" s="32"/>
      <c r="D3" s="32"/>
      <c r="E3" s="32"/>
      <c r="F3" s="33"/>
      <c r="G3" s="125"/>
      <c r="H3" s="125"/>
      <c r="I3" s="125"/>
      <c r="J3" s="125"/>
      <c r="K3" s="125"/>
    </row>
    <row r="4" spans="1:52" ht="14.25" customHeight="1">
      <c r="A4" s="32"/>
      <c r="B4" s="32"/>
      <c r="C4" s="32"/>
      <c r="D4" s="32"/>
      <c r="E4" s="32"/>
      <c r="F4" s="33"/>
      <c r="G4" s="32"/>
      <c r="H4" s="33"/>
      <c r="I4" s="33"/>
      <c r="J4" s="33"/>
      <c r="K4" s="71"/>
    </row>
    <row r="5" spans="1:52" ht="13.7" customHeight="1">
      <c r="A5" s="126" t="s">
        <v>78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</row>
    <row r="6" spans="1:5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</row>
    <row r="7" spans="1:52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1:52" ht="14.25" customHeight="1">
      <c r="A8" s="104" t="s">
        <v>48</v>
      </c>
      <c r="B8" s="104" t="s">
        <v>49</v>
      </c>
      <c r="C8" s="104" t="s">
        <v>50</v>
      </c>
      <c r="D8" s="104" t="s">
        <v>51</v>
      </c>
      <c r="E8" s="104" t="s">
        <v>52</v>
      </c>
      <c r="F8" s="104" t="s">
        <v>53</v>
      </c>
      <c r="G8" s="105" t="s">
        <v>77</v>
      </c>
      <c r="H8" s="131"/>
      <c r="I8" s="131"/>
      <c r="J8" s="131"/>
      <c r="K8" s="131"/>
    </row>
    <row r="9" spans="1:52" ht="0.75" customHeight="1">
      <c r="A9" s="105"/>
      <c r="B9" s="105"/>
      <c r="C9" s="105"/>
      <c r="D9" s="105"/>
      <c r="E9" s="105"/>
      <c r="F9" s="105"/>
      <c r="G9" s="36"/>
      <c r="H9" s="37"/>
      <c r="I9" s="37"/>
      <c r="J9" s="33"/>
    </row>
    <row r="10" spans="1:52" s="32" customFormat="1" ht="14.25" customHeight="1">
      <c r="A10" s="105"/>
      <c r="B10" s="105"/>
      <c r="C10" s="105"/>
      <c r="D10" s="105"/>
      <c r="E10" s="105"/>
      <c r="F10" s="105"/>
      <c r="G10" s="104" t="s">
        <v>54</v>
      </c>
      <c r="H10" s="104" t="s">
        <v>71</v>
      </c>
      <c r="I10" s="104" t="s">
        <v>74</v>
      </c>
      <c r="J10" s="113" t="s">
        <v>122</v>
      </c>
      <c r="K10" s="132" t="s">
        <v>155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</row>
    <row r="11" spans="1:52" s="32" customFormat="1" ht="78.75" customHeight="1">
      <c r="A11" s="106"/>
      <c r="B11" s="106"/>
      <c r="C11" s="106"/>
      <c r="D11" s="106"/>
      <c r="E11" s="106"/>
      <c r="F11" s="106"/>
      <c r="G11" s="105"/>
      <c r="H11" s="105"/>
      <c r="I11" s="105"/>
      <c r="J11" s="113"/>
      <c r="K11" s="133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</row>
    <row r="12" spans="1:52" s="39" customFormat="1" ht="11.25">
      <c r="A12" s="20">
        <v>1</v>
      </c>
      <c r="B12" s="20">
        <v>2</v>
      </c>
      <c r="C12" s="20">
        <v>3</v>
      </c>
      <c r="D12" s="20">
        <v>4</v>
      </c>
      <c r="E12" s="20">
        <v>5</v>
      </c>
      <c r="F12" s="21">
        <v>6</v>
      </c>
      <c r="G12" s="20">
        <v>7</v>
      </c>
      <c r="H12" s="22">
        <v>8</v>
      </c>
      <c r="I12" s="22">
        <v>9</v>
      </c>
      <c r="J12" s="22">
        <v>10</v>
      </c>
      <c r="K12" s="75">
        <v>11</v>
      </c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</row>
    <row r="13" spans="1:52" s="45" customFormat="1" ht="15.6" customHeight="1">
      <c r="A13" s="87" t="s">
        <v>55</v>
      </c>
      <c r="B13" s="107" t="s">
        <v>80</v>
      </c>
      <c r="C13" s="87" t="s">
        <v>161</v>
      </c>
      <c r="D13" s="107" t="s">
        <v>109</v>
      </c>
      <c r="E13" s="25" t="s">
        <v>47</v>
      </c>
      <c r="F13" s="13">
        <f>F18+F23+F28+F33+F38+F43+F48+F53</f>
        <v>456366.94426000002</v>
      </c>
      <c r="G13" s="14">
        <f>G18+G23+G28+G33+G38+G43+G48</f>
        <v>83229.998100000012</v>
      </c>
      <c r="H13" s="14">
        <f t="shared" ref="H13" si="0">H18+H23+H28+H33+H38+H43+H48</f>
        <v>88112.93</v>
      </c>
      <c r="I13" s="14">
        <f t="shared" ref="I13:J16" si="1">I18+I23+I28+I33+I38+I43+I48+I53</f>
        <v>93087.59815999998</v>
      </c>
      <c r="J13" s="14">
        <f t="shared" si="1"/>
        <v>93778.83</v>
      </c>
      <c r="K13" s="73">
        <f>K18+K23+K28+K33+K38+K43+K48</f>
        <v>98157.588000000003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1"/>
      <c r="AR13" s="42"/>
      <c r="AS13" s="42"/>
      <c r="AT13" s="42"/>
      <c r="AU13" s="42"/>
      <c r="AV13" s="42"/>
      <c r="AW13" s="42"/>
      <c r="AX13" s="42"/>
      <c r="AY13" s="43"/>
      <c r="AZ13" s="44"/>
    </row>
    <row r="14" spans="1:52" s="45" customFormat="1" ht="14.25" customHeight="1">
      <c r="A14" s="88"/>
      <c r="B14" s="108"/>
      <c r="C14" s="88"/>
      <c r="D14" s="108"/>
      <c r="E14" s="25" t="s">
        <v>56</v>
      </c>
      <c r="F14" s="13">
        <f>+G14+H14+I14+J14+K14</f>
        <v>903.1</v>
      </c>
      <c r="G14" s="14">
        <f t="shared" ref="G14:K14" si="2">G19+G24+G29+G34+G39+G44+G49</f>
        <v>0</v>
      </c>
      <c r="H14" s="14">
        <f t="shared" si="2"/>
        <v>0</v>
      </c>
      <c r="I14" s="14">
        <f t="shared" si="1"/>
        <v>903.1</v>
      </c>
      <c r="J14" s="14">
        <f t="shared" si="1"/>
        <v>0</v>
      </c>
      <c r="K14" s="78">
        <f t="shared" si="2"/>
        <v>0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1"/>
      <c r="AR14" s="42"/>
      <c r="AS14" s="42"/>
      <c r="AT14" s="42"/>
      <c r="AU14" s="42"/>
      <c r="AV14" s="42"/>
      <c r="AW14" s="42"/>
      <c r="AX14" s="42"/>
      <c r="AY14" s="43"/>
      <c r="AZ14" s="44"/>
    </row>
    <row r="15" spans="1:52" s="45" customFormat="1">
      <c r="A15" s="88"/>
      <c r="B15" s="108"/>
      <c r="C15" s="88"/>
      <c r="D15" s="108"/>
      <c r="E15" s="25" t="s">
        <v>57</v>
      </c>
      <c r="F15" s="13">
        <f>G15+H15+I15+J15+K15</f>
        <v>647.16867999999999</v>
      </c>
      <c r="G15" s="14">
        <f t="shared" ref="G15:K15" si="3">G20+G25+G30+G35+G40+G45+G50</f>
        <v>122.6371</v>
      </c>
      <c r="H15" s="14">
        <f t="shared" si="3"/>
        <v>126</v>
      </c>
      <c r="I15" s="14">
        <f t="shared" si="1"/>
        <v>164.53157999999999</v>
      </c>
      <c r="J15" s="14">
        <f t="shared" si="1"/>
        <v>117</v>
      </c>
      <c r="K15" s="73">
        <f t="shared" si="3"/>
        <v>117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1"/>
      <c r="AR15" s="42"/>
      <c r="AS15" s="42"/>
      <c r="AT15" s="42"/>
      <c r="AU15" s="42"/>
      <c r="AV15" s="42"/>
      <c r="AW15" s="42"/>
      <c r="AX15" s="42"/>
      <c r="AY15" s="43"/>
      <c r="AZ15" s="44"/>
    </row>
    <row r="16" spans="1:52" s="45" customFormat="1" ht="14.25" customHeight="1">
      <c r="A16" s="88"/>
      <c r="B16" s="108"/>
      <c r="C16" s="88"/>
      <c r="D16" s="108"/>
      <c r="E16" s="25" t="s">
        <v>58</v>
      </c>
      <c r="F16" s="13">
        <f>G16+H16+I16+J16+K16</f>
        <v>454816.67557999998</v>
      </c>
      <c r="G16" s="14">
        <f t="shared" ref="G16:K16" si="4">G21+G26+G31+G36+G41+G46+G51</f>
        <v>83107.361000000004</v>
      </c>
      <c r="H16" s="14">
        <f t="shared" si="4"/>
        <v>87986.93</v>
      </c>
      <c r="I16" s="14">
        <f>I21+I26+I31+I36+I41+I46+I51+I56</f>
        <v>92019.966579999978</v>
      </c>
      <c r="J16" s="14">
        <f t="shared" si="1"/>
        <v>93661.83</v>
      </c>
      <c r="K16" s="73">
        <f t="shared" si="4"/>
        <v>98040.588000000003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1"/>
      <c r="AR16" s="42"/>
      <c r="AS16" s="42"/>
      <c r="AT16" s="42"/>
      <c r="AU16" s="42"/>
      <c r="AV16" s="42"/>
      <c r="AW16" s="42"/>
      <c r="AX16" s="42"/>
      <c r="AY16" s="43"/>
      <c r="AZ16" s="44"/>
    </row>
    <row r="17" spans="1:52" s="50" customFormat="1" ht="14.25" customHeight="1">
      <c r="A17" s="89"/>
      <c r="B17" s="109"/>
      <c r="C17" s="89"/>
      <c r="D17" s="109"/>
      <c r="E17" s="30" t="s">
        <v>59</v>
      </c>
      <c r="F17" s="13">
        <f>G17+H17+I17+J17+K17</f>
        <v>0</v>
      </c>
      <c r="G17" s="14">
        <f t="shared" ref="G17:K17" si="5">G22+G27+G32+G37+G42+G47+G52</f>
        <v>0</v>
      </c>
      <c r="H17" s="14">
        <f t="shared" si="5"/>
        <v>0</v>
      </c>
      <c r="I17" s="14">
        <f t="shared" si="5"/>
        <v>0</v>
      </c>
      <c r="J17" s="14">
        <f t="shared" si="5"/>
        <v>0</v>
      </c>
      <c r="K17" s="78">
        <f t="shared" si="5"/>
        <v>0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46"/>
      <c r="AR17" s="47"/>
      <c r="AS17" s="47"/>
      <c r="AT17" s="47"/>
      <c r="AU17" s="47"/>
      <c r="AV17" s="47"/>
      <c r="AW17" s="47"/>
      <c r="AX17" s="47"/>
      <c r="AY17" s="48"/>
      <c r="AZ17" s="49"/>
    </row>
    <row r="18" spans="1:52" s="50" customFormat="1" ht="13.7" customHeight="1">
      <c r="A18" s="107" t="s">
        <v>60</v>
      </c>
      <c r="B18" s="110" t="s">
        <v>130</v>
      </c>
      <c r="C18" s="87" t="s">
        <v>95</v>
      </c>
      <c r="D18" s="107" t="s">
        <v>110</v>
      </c>
      <c r="E18" s="25" t="s">
        <v>47</v>
      </c>
      <c r="F18" s="13">
        <f>G18+H18+I18+J18+K18+K18</f>
        <v>1724.59</v>
      </c>
      <c r="G18" s="14">
        <f t="shared" ref="G18:I18" si="6">G19+G20+G21+G22</f>
        <v>443.25</v>
      </c>
      <c r="H18" s="14">
        <f t="shared" si="6"/>
        <v>1281.3399999999999</v>
      </c>
      <c r="I18" s="14">
        <f t="shared" si="6"/>
        <v>0</v>
      </c>
      <c r="J18" s="14">
        <f t="shared" ref="J18:K18" si="7">J19+J20+J21+J22</f>
        <v>0</v>
      </c>
      <c r="K18" s="78">
        <f t="shared" si="7"/>
        <v>0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46"/>
      <c r="AR18" s="47"/>
      <c r="AS18" s="47"/>
      <c r="AT18" s="47"/>
      <c r="AU18" s="47"/>
      <c r="AV18" s="47"/>
      <c r="AW18" s="47"/>
      <c r="AX18" s="47"/>
      <c r="AY18" s="48"/>
      <c r="AZ18" s="49"/>
    </row>
    <row r="19" spans="1:52" s="50" customFormat="1" ht="15" customHeight="1">
      <c r="A19" s="108"/>
      <c r="B19" s="111"/>
      <c r="C19" s="88"/>
      <c r="D19" s="108"/>
      <c r="E19" s="25" t="s">
        <v>56</v>
      </c>
      <c r="F19" s="13">
        <f t="shared" ref="F19:F27" si="8">G19+H19+I19+J19+K19</f>
        <v>0</v>
      </c>
      <c r="G19" s="16">
        <v>0</v>
      </c>
      <c r="H19" s="16">
        <v>0</v>
      </c>
      <c r="I19" s="16">
        <v>0</v>
      </c>
      <c r="J19" s="16">
        <v>0</v>
      </c>
      <c r="K19" s="76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46"/>
      <c r="AR19" s="47"/>
      <c r="AS19" s="47"/>
      <c r="AT19" s="47"/>
      <c r="AU19" s="47"/>
      <c r="AV19" s="47"/>
      <c r="AW19" s="47"/>
      <c r="AX19" s="47"/>
      <c r="AY19" s="48"/>
      <c r="AZ19" s="49"/>
    </row>
    <row r="20" spans="1:52" s="50" customFormat="1" ht="15" customHeight="1">
      <c r="A20" s="108"/>
      <c r="B20" s="111"/>
      <c r="C20" s="88"/>
      <c r="D20" s="108"/>
      <c r="E20" s="25" t="s">
        <v>57</v>
      </c>
      <c r="F20" s="13">
        <f t="shared" si="8"/>
        <v>0</v>
      </c>
      <c r="G20" s="16">
        <v>0</v>
      </c>
      <c r="H20" s="16">
        <v>0</v>
      </c>
      <c r="I20" s="16">
        <v>0</v>
      </c>
      <c r="J20" s="16">
        <v>0</v>
      </c>
      <c r="K20" s="76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46"/>
      <c r="AR20" s="47"/>
      <c r="AS20" s="47"/>
      <c r="AT20" s="47"/>
      <c r="AU20" s="47"/>
      <c r="AV20" s="47"/>
      <c r="AW20" s="47"/>
      <c r="AX20" s="47"/>
      <c r="AY20" s="48"/>
      <c r="AZ20" s="49"/>
    </row>
    <row r="21" spans="1:52" s="50" customFormat="1" ht="15" customHeight="1">
      <c r="A21" s="108"/>
      <c r="B21" s="111"/>
      <c r="C21" s="88"/>
      <c r="D21" s="108"/>
      <c r="E21" s="18" t="s">
        <v>58</v>
      </c>
      <c r="F21" s="13">
        <f t="shared" si="8"/>
        <v>1724.59</v>
      </c>
      <c r="G21" s="27">
        <v>443.25</v>
      </c>
      <c r="H21" s="17">
        <v>1281.3399999999999</v>
      </c>
      <c r="I21" s="16">
        <v>0</v>
      </c>
      <c r="J21" s="16">
        <v>0</v>
      </c>
      <c r="K21" s="76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46"/>
      <c r="AR21" s="47"/>
      <c r="AS21" s="47"/>
      <c r="AT21" s="47"/>
      <c r="AU21" s="47"/>
      <c r="AV21" s="47"/>
      <c r="AW21" s="47"/>
      <c r="AX21" s="47"/>
      <c r="AY21" s="48"/>
      <c r="AZ21" s="49"/>
    </row>
    <row r="22" spans="1:52" s="50" customFormat="1" ht="12.2" customHeight="1">
      <c r="A22" s="109"/>
      <c r="B22" s="112"/>
      <c r="C22" s="89"/>
      <c r="D22" s="109"/>
      <c r="E22" s="30" t="s">
        <v>59</v>
      </c>
      <c r="F22" s="13">
        <f t="shared" si="8"/>
        <v>0</v>
      </c>
      <c r="G22" s="15">
        <v>0</v>
      </c>
      <c r="H22" s="15">
        <v>0</v>
      </c>
      <c r="I22" s="15">
        <v>0</v>
      </c>
      <c r="J22" s="15">
        <v>0</v>
      </c>
      <c r="K22" s="76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46"/>
      <c r="AR22" s="47"/>
      <c r="AS22" s="47"/>
      <c r="AT22" s="47"/>
      <c r="AU22" s="47"/>
      <c r="AV22" s="47"/>
      <c r="AW22" s="47"/>
      <c r="AX22" s="47"/>
      <c r="AY22" s="48"/>
      <c r="AZ22" s="49"/>
    </row>
    <row r="23" spans="1:52" s="50" customFormat="1" ht="13.7" customHeight="1">
      <c r="A23" s="107" t="s">
        <v>61</v>
      </c>
      <c r="B23" s="110" t="s">
        <v>142</v>
      </c>
      <c r="C23" s="87" t="s">
        <v>95</v>
      </c>
      <c r="D23" s="107" t="s">
        <v>148</v>
      </c>
      <c r="E23" s="25" t="s">
        <v>47</v>
      </c>
      <c r="F23" s="13">
        <f t="shared" si="8"/>
        <v>7437.3779999999997</v>
      </c>
      <c r="G23" s="14">
        <f t="shared" ref="G23:I23" si="9">G24+G25+G26+G27</f>
        <v>3124</v>
      </c>
      <c r="H23" s="14">
        <f t="shared" si="9"/>
        <v>4313.3779999999997</v>
      </c>
      <c r="I23" s="14">
        <f t="shared" si="9"/>
        <v>0</v>
      </c>
      <c r="J23" s="14">
        <f t="shared" ref="J23:K23" si="10">J24+J25+J26+J27</f>
        <v>0</v>
      </c>
      <c r="K23" s="78">
        <f t="shared" si="10"/>
        <v>0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46"/>
      <c r="AR23" s="47"/>
      <c r="AS23" s="47"/>
      <c r="AT23" s="47"/>
      <c r="AU23" s="47"/>
      <c r="AV23" s="47"/>
      <c r="AW23" s="47"/>
      <c r="AX23" s="47"/>
      <c r="AY23" s="48"/>
      <c r="AZ23" s="49"/>
    </row>
    <row r="24" spans="1:52" s="50" customFormat="1" ht="15" customHeight="1">
      <c r="A24" s="108"/>
      <c r="B24" s="111"/>
      <c r="C24" s="88"/>
      <c r="D24" s="108"/>
      <c r="E24" s="25" t="s">
        <v>56</v>
      </c>
      <c r="F24" s="13">
        <f t="shared" si="8"/>
        <v>0</v>
      </c>
      <c r="G24" s="16">
        <v>0</v>
      </c>
      <c r="H24" s="16">
        <v>0</v>
      </c>
      <c r="I24" s="16">
        <v>0</v>
      </c>
      <c r="J24" s="16">
        <v>0</v>
      </c>
      <c r="K24" s="76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46"/>
      <c r="AR24" s="47"/>
      <c r="AS24" s="47"/>
      <c r="AT24" s="47"/>
      <c r="AU24" s="47"/>
      <c r="AV24" s="47"/>
      <c r="AW24" s="47"/>
      <c r="AX24" s="47"/>
      <c r="AY24" s="48"/>
      <c r="AZ24" s="49"/>
    </row>
    <row r="25" spans="1:52" s="50" customFormat="1" ht="15" customHeight="1">
      <c r="A25" s="108"/>
      <c r="B25" s="111"/>
      <c r="C25" s="88"/>
      <c r="D25" s="108"/>
      <c r="E25" s="25" t="s">
        <v>57</v>
      </c>
      <c r="F25" s="13">
        <f t="shared" si="8"/>
        <v>0</v>
      </c>
      <c r="G25" s="16">
        <v>0</v>
      </c>
      <c r="H25" s="16">
        <v>0</v>
      </c>
      <c r="I25" s="16">
        <v>0</v>
      </c>
      <c r="J25" s="16">
        <v>0</v>
      </c>
      <c r="K25" s="76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46"/>
      <c r="AR25" s="47"/>
      <c r="AS25" s="47"/>
      <c r="AT25" s="47"/>
      <c r="AU25" s="47"/>
      <c r="AV25" s="47"/>
      <c r="AW25" s="47"/>
      <c r="AX25" s="47"/>
      <c r="AY25" s="48"/>
      <c r="AZ25" s="49"/>
    </row>
    <row r="26" spans="1:52" s="50" customFormat="1" ht="15" customHeight="1">
      <c r="A26" s="108"/>
      <c r="B26" s="111"/>
      <c r="C26" s="88"/>
      <c r="D26" s="108"/>
      <c r="E26" s="18" t="s">
        <v>58</v>
      </c>
      <c r="F26" s="13">
        <f t="shared" si="8"/>
        <v>7437.3779999999997</v>
      </c>
      <c r="G26" s="17">
        <v>3124</v>
      </c>
      <c r="H26" s="17">
        <v>4313.3779999999997</v>
      </c>
      <c r="I26" s="16">
        <v>0</v>
      </c>
      <c r="J26" s="16">
        <v>0</v>
      </c>
      <c r="K26" s="76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46"/>
      <c r="AR26" s="47"/>
      <c r="AS26" s="47"/>
      <c r="AT26" s="47"/>
      <c r="AU26" s="47"/>
      <c r="AV26" s="47"/>
      <c r="AW26" s="47"/>
      <c r="AX26" s="47"/>
      <c r="AY26" s="48"/>
      <c r="AZ26" s="49"/>
    </row>
    <row r="27" spans="1:52" s="50" customFormat="1" ht="18.399999999999999" customHeight="1">
      <c r="A27" s="109"/>
      <c r="B27" s="112"/>
      <c r="C27" s="89"/>
      <c r="D27" s="109"/>
      <c r="E27" s="30" t="s">
        <v>59</v>
      </c>
      <c r="F27" s="13">
        <f t="shared" si="8"/>
        <v>0</v>
      </c>
      <c r="G27" s="15">
        <v>0</v>
      </c>
      <c r="H27" s="15">
        <v>0</v>
      </c>
      <c r="I27" s="15">
        <v>0</v>
      </c>
      <c r="J27" s="15">
        <v>0</v>
      </c>
      <c r="K27" s="76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46"/>
      <c r="AR27" s="47"/>
      <c r="AS27" s="47"/>
      <c r="AT27" s="47"/>
      <c r="AU27" s="47"/>
      <c r="AV27" s="47"/>
      <c r="AW27" s="47"/>
      <c r="AX27" s="47"/>
      <c r="AY27" s="48"/>
      <c r="AZ27" s="49"/>
    </row>
    <row r="28" spans="1:52" s="45" customFormat="1" ht="15.6" customHeight="1">
      <c r="A28" s="107" t="s">
        <v>62</v>
      </c>
      <c r="B28" s="110" t="s">
        <v>141</v>
      </c>
      <c r="C28" s="87" t="s">
        <v>162</v>
      </c>
      <c r="D28" s="107" t="s">
        <v>88</v>
      </c>
      <c r="E28" s="25" t="s">
        <v>47</v>
      </c>
      <c r="F28" s="13">
        <f>G28+H28+I28+J28+K28</f>
        <v>21067.43</v>
      </c>
      <c r="G28" s="14">
        <f t="shared" ref="G28:I28" si="11">G29+G30+G31+G32</f>
        <v>3457.873</v>
      </c>
      <c r="H28" s="14">
        <f t="shared" si="11"/>
        <v>3701.5279999999998</v>
      </c>
      <c r="I28" s="14">
        <f t="shared" si="11"/>
        <v>4437.5780000000004</v>
      </c>
      <c r="J28" s="14">
        <f t="shared" ref="J28:K28" si="12">J29+J30+J31+J32</f>
        <v>4668.0159999999996</v>
      </c>
      <c r="K28" s="73">
        <f t="shared" si="12"/>
        <v>4802.4350000000004</v>
      </c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1"/>
      <c r="AR28" s="42"/>
      <c r="AS28" s="42"/>
      <c r="AT28" s="42"/>
      <c r="AU28" s="42"/>
      <c r="AV28" s="42"/>
      <c r="AW28" s="42"/>
      <c r="AX28" s="42"/>
      <c r="AY28" s="43"/>
      <c r="AZ28" s="44"/>
    </row>
    <row r="29" spans="1:52" s="45" customFormat="1">
      <c r="A29" s="108"/>
      <c r="B29" s="111"/>
      <c r="C29" s="88"/>
      <c r="D29" s="108"/>
      <c r="E29" s="25" t="s">
        <v>56</v>
      </c>
      <c r="F29" s="13">
        <f>G29+H29+I29+J29+K29</f>
        <v>0</v>
      </c>
      <c r="G29" s="16">
        <v>0</v>
      </c>
      <c r="H29" s="16">
        <v>0</v>
      </c>
      <c r="I29" s="16">
        <v>0</v>
      </c>
      <c r="J29" s="16">
        <v>0</v>
      </c>
      <c r="K29" s="76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1"/>
      <c r="AR29" s="42"/>
      <c r="AS29" s="42"/>
      <c r="AT29" s="42"/>
      <c r="AU29" s="42"/>
      <c r="AV29" s="42"/>
      <c r="AW29" s="42"/>
      <c r="AX29" s="42"/>
      <c r="AY29" s="43"/>
      <c r="AZ29" s="44"/>
    </row>
    <row r="30" spans="1:52" s="45" customFormat="1">
      <c r="A30" s="108"/>
      <c r="B30" s="111"/>
      <c r="C30" s="88"/>
      <c r="D30" s="108"/>
      <c r="E30" s="25" t="s">
        <v>57</v>
      </c>
      <c r="F30" s="13">
        <f t="shared" ref="F30" si="13">G30+H30+I30+J30</f>
        <v>0</v>
      </c>
      <c r="G30" s="16">
        <v>0</v>
      </c>
      <c r="H30" s="16">
        <v>0</v>
      </c>
      <c r="I30" s="16">
        <v>0</v>
      </c>
      <c r="J30" s="16">
        <v>0</v>
      </c>
      <c r="K30" s="7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1"/>
      <c r="AR30" s="42"/>
      <c r="AS30" s="42"/>
      <c r="AT30" s="42"/>
      <c r="AU30" s="42"/>
      <c r="AV30" s="42"/>
      <c r="AW30" s="42"/>
      <c r="AX30" s="42"/>
      <c r="AY30" s="43"/>
      <c r="AZ30" s="44"/>
    </row>
    <row r="31" spans="1:52" s="45" customFormat="1" ht="14.25" customHeight="1">
      <c r="A31" s="108"/>
      <c r="B31" s="111"/>
      <c r="C31" s="88"/>
      <c r="D31" s="108"/>
      <c r="E31" s="18" t="s">
        <v>58</v>
      </c>
      <c r="F31" s="13">
        <f t="shared" ref="F31:F74" si="14">G31+H31+I31+J31+K31</f>
        <v>21067.43</v>
      </c>
      <c r="G31" s="17">
        <v>3457.873</v>
      </c>
      <c r="H31" s="17">
        <f>3701.528</f>
        <v>3701.5279999999998</v>
      </c>
      <c r="I31" s="16">
        <v>4437.5780000000004</v>
      </c>
      <c r="J31" s="16">
        <v>4668.0159999999996</v>
      </c>
      <c r="K31" s="76">
        <v>4802.4350000000004</v>
      </c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1"/>
      <c r="AR31" s="42"/>
      <c r="AS31" s="42"/>
      <c r="AT31" s="42"/>
      <c r="AU31" s="42"/>
      <c r="AV31" s="42"/>
      <c r="AW31" s="42"/>
      <c r="AX31" s="42"/>
      <c r="AY31" s="43"/>
      <c r="AZ31" s="44"/>
    </row>
    <row r="32" spans="1:52" s="50" customFormat="1" ht="15.6" customHeight="1">
      <c r="A32" s="109"/>
      <c r="B32" s="112"/>
      <c r="C32" s="89"/>
      <c r="D32" s="109"/>
      <c r="E32" s="30" t="s">
        <v>59</v>
      </c>
      <c r="F32" s="13">
        <f t="shared" si="14"/>
        <v>0</v>
      </c>
      <c r="G32" s="15">
        <v>0</v>
      </c>
      <c r="H32" s="15">
        <v>0</v>
      </c>
      <c r="I32" s="15">
        <v>0</v>
      </c>
      <c r="J32" s="15">
        <v>0</v>
      </c>
      <c r="K32" s="76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46"/>
      <c r="AR32" s="47"/>
      <c r="AS32" s="47"/>
      <c r="AT32" s="47"/>
      <c r="AU32" s="47"/>
      <c r="AV32" s="47"/>
      <c r="AW32" s="47"/>
      <c r="AX32" s="47"/>
      <c r="AY32" s="48"/>
      <c r="AZ32" s="49"/>
    </row>
    <row r="33" spans="1:52" s="45" customFormat="1" ht="15.6" customHeight="1">
      <c r="A33" s="107" t="s">
        <v>63</v>
      </c>
      <c r="B33" s="110" t="s">
        <v>131</v>
      </c>
      <c r="C33" s="87" t="s">
        <v>163</v>
      </c>
      <c r="D33" s="107" t="s">
        <v>99</v>
      </c>
      <c r="E33" s="25" t="s">
        <v>47</v>
      </c>
      <c r="F33" s="13">
        <f t="shared" si="14"/>
        <v>302443.02600000001</v>
      </c>
      <c r="G33" s="14">
        <f t="shared" ref="G33:I33" si="15">G34+G35+G36+G37</f>
        <v>54060.3</v>
      </c>
      <c r="H33" s="14">
        <f t="shared" si="15"/>
        <v>55698.098999999995</v>
      </c>
      <c r="I33" s="14">
        <f t="shared" si="15"/>
        <v>63063.381999999998</v>
      </c>
      <c r="J33" s="14">
        <f t="shared" ref="J33:K33" si="16">J34+J35+J36+J37</f>
        <v>63057.133999999998</v>
      </c>
      <c r="K33" s="73">
        <f t="shared" si="16"/>
        <v>66564.111000000004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1"/>
      <c r="AR33" s="42"/>
      <c r="AS33" s="42"/>
      <c r="AT33" s="42"/>
      <c r="AU33" s="42"/>
      <c r="AV33" s="42"/>
      <c r="AW33" s="42"/>
      <c r="AX33" s="42"/>
      <c r="AY33" s="43"/>
      <c r="AZ33" s="44"/>
    </row>
    <row r="34" spans="1:52" s="45" customFormat="1" ht="14.25" customHeight="1">
      <c r="A34" s="108"/>
      <c r="B34" s="111"/>
      <c r="C34" s="88"/>
      <c r="D34" s="108"/>
      <c r="E34" s="25" t="s">
        <v>56</v>
      </c>
      <c r="F34" s="13">
        <f t="shared" si="14"/>
        <v>0</v>
      </c>
      <c r="G34" s="16">
        <v>0</v>
      </c>
      <c r="H34" s="16">
        <v>0</v>
      </c>
      <c r="I34" s="16">
        <v>0</v>
      </c>
      <c r="J34" s="16">
        <v>0</v>
      </c>
      <c r="K34" s="76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1"/>
      <c r="AR34" s="42"/>
      <c r="AS34" s="42"/>
      <c r="AT34" s="42"/>
      <c r="AU34" s="42"/>
      <c r="AV34" s="42"/>
      <c r="AW34" s="42"/>
      <c r="AX34" s="42"/>
      <c r="AY34" s="43"/>
      <c r="AZ34" s="44"/>
    </row>
    <row r="35" spans="1:52" s="45" customFormat="1" ht="14.25" customHeight="1">
      <c r="A35" s="108"/>
      <c r="B35" s="111"/>
      <c r="C35" s="88"/>
      <c r="D35" s="108"/>
      <c r="E35" s="25" t="s">
        <v>57</v>
      </c>
      <c r="F35" s="13">
        <f t="shared" si="14"/>
        <v>0</v>
      </c>
      <c r="G35" s="16">
        <v>0</v>
      </c>
      <c r="H35" s="16">
        <v>0</v>
      </c>
      <c r="I35" s="16">
        <v>0</v>
      </c>
      <c r="J35" s="16">
        <v>0</v>
      </c>
      <c r="K35" s="76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1"/>
      <c r="AR35" s="42"/>
      <c r="AS35" s="42"/>
      <c r="AT35" s="42"/>
      <c r="AU35" s="42"/>
      <c r="AV35" s="42"/>
      <c r="AW35" s="42"/>
      <c r="AX35" s="42"/>
      <c r="AY35" s="43"/>
      <c r="AZ35" s="44"/>
    </row>
    <row r="36" spans="1:52" s="45" customFormat="1" ht="15.6" customHeight="1">
      <c r="A36" s="108"/>
      <c r="B36" s="111"/>
      <c r="C36" s="88"/>
      <c r="D36" s="108"/>
      <c r="E36" s="25" t="s">
        <v>58</v>
      </c>
      <c r="F36" s="13">
        <f t="shared" si="14"/>
        <v>302443.02600000001</v>
      </c>
      <c r="G36" s="17">
        <v>54060.3</v>
      </c>
      <c r="H36" s="17">
        <f>56846.026-998.815-149.112</f>
        <v>55698.098999999995</v>
      </c>
      <c r="I36" s="17">
        <v>63063.381999999998</v>
      </c>
      <c r="J36" s="17">
        <v>63057.133999999998</v>
      </c>
      <c r="K36" s="76">
        <v>66564.111000000004</v>
      </c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1"/>
      <c r="AR36" s="42"/>
      <c r="AS36" s="42"/>
      <c r="AT36" s="42"/>
      <c r="AU36" s="42"/>
      <c r="AV36" s="42"/>
      <c r="AW36" s="42"/>
      <c r="AX36" s="42"/>
      <c r="AY36" s="43"/>
      <c r="AZ36" s="44"/>
    </row>
    <row r="37" spans="1:52" s="56" customFormat="1" ht="15" customHeight="1">
      <c r="A37" s="109"/>
      <c r="B37" s="112"/>
      <c r="C37" s="89"/>
      <c r="D37" s="109"/>
      <c r="E37" s="25" t="s">
        <v>59</v>
      </c>
      <c r="F37" s="13">
        <f t="shared" si="14"/>
        <v>0</v>
      </c>
      <c r="G37" s="24">
        <v>0</v>
      </c>
      <c r="H37" s="24">
        <v>0</v>
      </c>
      <c r="I37" s="24">
        <v>0</v>
      </c>
      <c r="J37" s="24">
        <v>0</v>
      </c>
      <c r="K37" s="77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2"/>
      <c r="AR37" s="53"/>
      <c r="AS37" s="53"/>
      <c r="AT37" s="53"/>
      <c r="AU37" s="53"/>
      <c r="AV37" s="53"/>
      <c r="AW37" s="53"/>
      <c r="AX37" s="53"/>
      <c r="AY37" s="54"/>
      <c r="AZ37" s="55"/>
    </row>
    <row r="38" spans="1:52" s="45" customFormat="1" ht="15.6" customHeight="1">
      <c r="A38" s="107" t="s">
        <v>75</v>
      </c>
      <c r="B38" s="110" t="s">
        <v>132</v>
      </c>
      <c r="C38" s="87" t="s">
        <v>164</v>
      </c>
      <c r="D38" s="107" t="s">
        <v>98</v>
      </c>
      <c r="E38" s="25" t="s">
        <v>47</v>
      </c>
      <c r="F38" s="13">
        <f t="shared" si="14"/>
        <v>74296.357000000004</v>
      </c>
      <c r="G38" s="14">
        <f t="shared" ref="G38:I38" si="17">G39+G40+G41+G42</f>
        <v>13476.234</v>
      </c>
      <c r="H38" s="14">
        <f t="shared" si="17"/>
        <v>14031.442999999999</v>
      </c>
      <c r="I38" s="14">
        <f t="shared" si="17"/>
        <v>14830.825000000001</v>
      </c>
      <c r="J38" s="14">
        <f t="shared" ref="J38:K38" si="18">J39+J40+J41+J42</f>
        <v>15735.800999999999</v>
      </c>
      <c r="K38" s="73">
        <f t="shared" si="18"/>
        <v>16222.054</v>
      </c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1"/>
      <c r="AR38" s="42"/>
      <c r="AS38" s="42"/>
      <c r="AT38" s="42"/>
      <c r="AU38" s="42"/>
      <c r="AV38" s="42"/>
      <c r="AW38" s="42"/>
      <c r="AX38" s="42"/>
      <c r="AY38" s="43"/>
      <c r="AZ38" s="44"/>
    </row>
    <row r="39" spans="1:52" s="45" customFormat="1" ht="14.25" customHeight="1">
      <c r="A39" s="108"/>
      <c r="B39" s="111"/>
      <c r="C39" s="88"/>
      <c r="D39" s="108"/>
      <c r="E39" s="25" t="s">
        <v>56</v>
      </c>
      <c r="F39" s="13">
        <f t="shared" si="14"/>
        <v>0</v>
      </c>
      <c r="G39" s="16">
        <v>0</v>
      </c>
      <c r="H39" s="16">
        <v>0</v>
      </c>
      <c r="I39" s="16">
        <v>0</v>
      </c>
      <c r="J39" s="16">
        <v>0</v>
      </c>
      <c r="K39" s="76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1"/>
      <c r="AR39" s="42"/>
      <c r="AS39" s="42"/>
      <c r="AT39" s="42"/>
      <c r="AU39" s="42"/>
      <c r="AV39" s="42"/>
      <c r="AW39" s="42"/>
      <c r="AX39" s="42"/>
      <c r="AY39" s="43"/>
      <c r="AZ39" s="44"/>
    </row>
    <row r="40" spans="1:52" s="45" customFormat="1" ht="14.25" customHeight="1">
      <c r="A40" s="108"/>
      <c r="B40" s="111"/>
      <c r="C40" s="88"/>
      <c r="D40" s="108"/>
      <c r="E40" s="25" t="s">
        <v>57</v>
      </c>
      <c r="F40" s="13">
        <f t="shared" si="14"/>
        <v>0</v>
      </c>
      <c r="G40" s="16">
        <v>0</v>
      </c>
      <c r="H40" s="16">
        <v>0</v>
      </c>
      <c r="I40" s="16">
        <v>0</v>
      </c>
      <c r="J40" s="16">
        <v>0</v>
      </c>
      <c r="K40" s="76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1"/>
      <c r="AR40" s="42"/>
      <c r="AS40" s="42"/>
      <c r="AT40" s="42"/>
      <c r="AU40" s="42"/>
      <c r="AV40" s="42"/>
      <c r="AW40" s="42"/>
      <c r="AX40" s="42"/>
      <c r="AY40" s="43"/>
      <c r="AZ40" s="44"/>
    </row>
    <row r="41" spans="1:52" s="45" customFormat="1" ht="15" customHeight="1">
      <c r="A41" s="108"/>
      <c r="B41" s="111"/>
      <c r="C41" s="88"/>
      <c r="D41" s="108"/>
      <c r="E41" s="25" t="s">
        <v>58</v>
      </c>
      <c r="F41" s="13">
        <f t="shared" si="14"/>
        <v>74296.357000000004</v>
      </c>
      <c r="G41" s="17">
        <v>13476.234</v>
      </c>
      <c r="H41" s="17">
        <v>14031.442999999999</v>
      </c>
      <c r="I41" s="17">
        <v>14830.825000000001</v>
      </c>
      <c r="J41" s="17">
        <v>15735.800999999999</v>
      </c>
      <c r="K41" s="76">
        <v>16222.054</v>
      </c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1"/>
      <c r="AR41" s="42"/>
      <c r="AS41" s="42"/>
      <c r="AT41" s="42"/>
      <c r="AU41" s="42"/>
      <c r="AV41" s="42"/>
      <c r="AW41" s="42"/>
      <c r="AX41" s="42"/>
      <c r="AY41" s="43"/>
      <c r="AZ41" s="44"/>
    </row>
    <row r="42" spans="1:52" s="56" customFormat="1" ht="17.100000000000001" customHeight="1">
      <c r="A42" s="109"/>
      <c r="B42" s="112"/>
      <c r="C42" s="89"/>
      <c r="D42" s="109"/>
      <c r="E42" s="25" t="s">
        <v>59</v>
      </c>
      <c r="F42" s="13">
        <f t="shared" si="14"/>
        <v>0</v>
      </c>
      <c r="G42" s="24">
        <v>0</v>
      </c>
      <c r="H42" s="24">
        <v>0</v>
      </c>
      <c r="I42" s="24">
        <v>0</v>
      </c>
      <c r="J42" s="24">
        <v>0</v>
      </c>
      <c r="K42" s="77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2"/>
      <c r="AR42" s="53"/>
      <c r="AS42" s="53"/>
      <c r="AT42" s="53"/>
      <c r="AU42" s="53"/>
      <c r="AV42" s="53"/>
      <c r="AW42" s="53"/>
      <c r="AX42" s="53"/>
      <c r="AY42" s="54"/>
      <c r="AZ42" s="55"/>
    </row>
    <row r="43" spans="1:52" s="45" customFormat="1" ht="15.6" customHeight="1">
      <c r="A43" s="107" t="s">
        <v>108</v>
      </c>
      <c r="B43" s="110" t="s">
        <v>133</v>
      </c>
      <c r="C43" s="87" t="s">
        <v>165</v>
      </c>
      <c r="D43" s="107" t="s">
        <v>111</v>
      </c>
      <c r="E43" s="25" t="s">
        <v>47</v>
      </c>
      <c r="F43" s="13">
        <f t="shared" si="14"/>
        <v>47846.942999999999</v>
      </c>
      <c r="G43" s="14">
        <f t="shared" ref="G43:I43" si="19">G44+G45+G46+G47</f>
        <v>8545.7039999999997</v>
      </c>
      <c r="H43" s="14">
        <f t="shared" si="19"/>
        <v>8961.1419999999998</v>
      </c>
      <c r="I43" s="14">
        <f t="shared" si="19"/>
        <v>9687.23</v>
      </c>
      <c r="J43" s="14">
        <f t="shared" ref="J43:K43" si="20">J44+J45+J46+J47</f>
        <v>10200.879000000001</v>
      </c>
      <c r="K43" s="73">
        <f t="shared" si="20"/>
        <v>10451.987999999999</v>
      </c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1"/>
      <c r="AR43" s="42"/>
      <c r="AS43" s="42"/>
      <c r="AT43" s="42"/>
      <c r="AU43" s="42"/>
      <c r="AV43" s="42"/>
      <c r="AW43" s="42"/>
      <c r="AX43" s="42"/>
      <c r="AY43" s="43"/>
      <c r="AZ43" s="44"/>
    </row>
    <row r="44" spans="1:52" s="45" customFormat="1" ht="14.25" customHeight="1">
      <c r="A44" s="108"/>
      <c r="B44" s="111"/>
      <c r="C44" s="88"/>
      <c r="D44" s="108"/>
      <c r="E44" s="25" t="s">
        <v>56</v>
      </c>
      <c r="F44" s="13">
        <f t="shared" si="14"/>
        <v>0</v>
      </c>
      <c r="G44" s="16">
        <v>0</v>
      </c>
      <c r="H44" s="16">
        <v>0</v>
      </c>
      <c r="I44" s="16">
        <v>0</v>
      </c>
      <c r="J44" s="16">
        <v>0</v>
      </c>
      <c r="K44" s="76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1"/>
      <c r="AR44" s="42"/>
      <c r="AS44" s="42"/>
      <c r="AT44" s="42"/>
      <c r="AU44" s="42"/>
      <c r="AV44" s="42"/>
      <c r="AW44" s="42"/>
      <c r="AX44" s="42"/>
      <c r="AY44" s="43"/>
      <c r="AZ44" s="44"/>
    </row>
    <row r="45" spans="1:52" s="45" customFormat="1" ht="14.25" customHeight="1">
      <c r="A45" s="108"/>
      <c r="B45" s="111"/>
      <c r="C45" s="88"/>
      <c r="D45" s="108"/>
      <c r="E45" s="25" t="s">
        <v>57</v>
      </c>
      <c r="F45" s="13">
        <f t="shared" si="14"/>
        <v>0</v>
      </c>
      <c r="G45" s="16">
        <v>0</v>
      </c>
      <c r="H45" s="16">
        <v>0</v>
      </c>
      <c r="I45" s="16">
        <v>0</v>
      </c>
      <c r="J45" s="16">
        <v>0</v>
      </c>
      <c r="K45" s="76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1"/>
      <c r="AR45" s="42"/>
      <c r="AS45" s="42"/>
      <c r="AT45" s="42"/>
      <c r="AU45" s="42"/>
      <c r="AV45" s="42"/>
      <c r="AW45" s="42"/>
      <c r="AX45" s="42"/>
      <c r="AY45" s="43"/>
      <c r="AZ45" s="44"/>
    </row>
    <row r="46" spans="1:52" s="45" customFormat="1" ht="17.649999999999999" customHeight="1">
      <c r="A46" s="108"/>
      <c r="B46" s="111"/>
      <c r="C46" s="88"/>
      <c r="D46" s="108"/>
      <c r="E46" s="25" t="s">
        <v>58</v>
      </c>
      <c r="F46" s="13">
        <f t="shared" si="14"/>
        <v>47846.942999999999</v>
      </c>
      <c r="G46" s="17">
        <v>8545.7039999999997</v>
      </c>
      <c r="H46" s="17">
        <v>8961.1419999999998</v>
      </c>
      <c r="I46" s="17">
        <v>9687.23</v>
      </c>
      <c r="J46" s="17">
        <v>10200.879000000001</v>
      </c>
      <c r="K46" s="76">
        <v>10451.987999999999</v>
      </c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1"/>
      <c r="AR46" s="42"/>
      <c r="AS46" s="42"/>
      <c r="AT46" s="42"/>
      <c r="AU46" s="42"/>
      <c r="AV46" s="42"/>
      <c r="AW46" s="42"/>
      <c r="AX46" s="42"/>
      <c r="AY46" s="43"/>
      <c r="AZ46" s="44"/>
    </row>
    <row r="47" spans="1:52" s="56" customFormat="1" ht="14.25" customHeight="1">
      <c r="A47" s="109"/>
      <c r="B47" s="112"/>
      <c r="C47" s="89"/>
      <c r="D47" s="109"/>
      <c r="E47" s="25" t="s">
        <v>59</v>
      </c>
      <c r="F47" s="13">
        <f t="shared" si="14"/>
        <v>0</v>
      </c>
      <c r="G47" s="24">
        <v>0</v>
      </c>
      <c r="H47" s="24">
        <v>0</v>
      </c>
      <c r="I47" s="24">
        <v>0</v>
      </c>
      <c r="J47" s="24">
        <v>0</v>
      </c>
      <c r="K47" s="77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2"/>
      <c r="AR47" s="53"/>
      <c r="AS47" s="53"/>
      <c r="AT47" s="53"/>
      <c r="AU47" s="53"/>
      <c r="AV47" s="53"/>
      <c r="AW47" s="53"/>
      <c r="AX47" s="53"/>
      <c r="AY47" s="54"/>
      <c r="AZ47" s="55"/>
    </row>
    <row r="48" spans="1:52" s="45" customFormat="1" ht="15.6" customHeight="1">
      <c r="A48" s="107" t="s">
        <v>118</v>
      </c>
      <c r="B48" s="110" t="s">
        <v>96</v>
      </c>
      <c r="C48" s="87" t="s">
        <v>165</v>
      </c>
      <c r="D48" s="107" t="s">
        <v>98</v>
      </c>
      <c r="E48" s="25" t="s">
        <v>47</v>
      </c>
      <c r="F48" s="13">
        <f t="shared" si="14"/>
        <v>599.63710000000003</v>
      </c>
      <c r="G48" s="14">
        <f t="shared" ref="G48:I48" si="21">G49+G50+G51+G52</f>
        <v>122.6371</v>
      </c>
      <c r="H48" s="14">
        <f t="shared" si="21"/>
        <v>126</v>
      </c>
      <c r="I48" s="14">
        <f t="shared" si="21"/>
        <v>117</v>
      </c>
      <c r="J48" s="14">
        <f t="shared" ref="J48:K48" si="22">J49+J50+J51+J52</f>
        <v>117</v>
      </c>
      <c r="K48" s="73">
        <f t="shared" si="22"/>
        <v>117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1"/>
      <c r="AR48" s="42"/>
      <c r="AS48" s="42"/>
      <c r="AT48" s="42"/>
      <c r="AU48" s="42"/>
      <c r="AV48" s="42"/>
      <c r="AW48" s="42"/>
      <c r="AX48" s="42"/>
      <c r="AY48" s="43"/>
      <c r="AZ48" s="44"/>
    </row>
    <row r="49" spans="1:52" s="45" customFormat="1" ht="14.25" customHeight="1">
      <c r="A49" s="108"/>
      <c r="B49" s="111"/>
      <c r="C49" s="88"/>
      <c r="D49" s="108"/>
      <c r="E49" s="25" t="s">
        <v>56</v>
      </c>
      <c r="F49" s="13">
        <f t="shared" si="14"/>
        <v>0</v>
      </c>
      <c r="G49" s="16">
        <v>0</v>
      </c>
      <c r="H49" s="16">
        <v>0</v>
      </c>
      <c r="I49" s="16">
        <v>0</v>
      </c>
      <c r="J49" s="16">
        <v>0</v>
      </c>
      <c r="K49" s="76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1"/>
      <c r="AR49" s="42"/>
      <c r="AS49" s="42"/>
      <c r="AT49" s="42"/>
      <c r="AU49" s="42"/>
      <c r="AV49" s="42"/>
      <c r="AW49" s="42"/>
      <c r="AX49" s="42"/>
      <c r="AY49" s="43"/>
      <c r="AZ49" s="44"/>
    </row>
    <row r="50" spans="1:52" s="45" customFormat="1" ht="14.25" customHeight="1">
      <c r="A50" s="108"/>
      <c r="B50" s="111"/>
      <c r="C50" s="88"/>
      <c r="D50" s="108"/>
      <c r="E50" s="25" t="s">
        <v>57</v>
      </c>
      <c r="F50" s="13">
        <f t="shared" si="14"/>
        <v>599.63710000000003</v>
      </c>
      <c r="G50" s="17">
        <v>122.6371</v>
      </c>
      <c r="H50" s="16">
        <v>126</v>
      </c>
      <c r="I50" s="80">
        <v>117</v>
      </c>
      <c r="J50" s="80">
        <v>117</v>
      </c>
      <c r="K50" s="76">
        <v>117</v>
      </c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1"/>
      <c r="AR50" s="42"/>
      <c r="AS50" s="42"/>
      <c r="AT50" s="42"/>
      <c r="AU50" s="42"/>
      <c r="AV50" s="42"/>
      <c r="AW50" s="42"/>
      <c r="AX50" s="42"/>
      <c r="AY50" s="43"/>
      <c r="AZ50" s="44"/>
    </row>
    <row r="51" spans="1:52" s="45" customFormat="1" ht="38.1" customHeight="1">
      <c r="A51" s="108"/>
      <c r="B51" s="111"/>
      <c r="C51" s="88"/>
      <c r="D51" s="108"/>
      <c r="E51" s="25" t="s">
        <v>58</v>
      </c>
      <c r="F51" s="13">
        <f t="shared" si="14"/>
        <v>0</v>
      </c>
      <c r="G51" s="17">
        <v>0</v>
      </c>
      <c r="H51" s="17">
        <v>0</v>
      </c>
      <c r="I51" s="17">
        <v>0</v>
      </c>
      <c r="J51" s="17">
        <v>0</v>
      </c>
      <c r="K51" s="76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1"/>
      <c r="AR51" s="42"/>
      <c r="AS51" s="42"/>
      <c r="AT51" s="42"/>
      <c r="AU51" s="42"/>
      <c r="AV51" s="42"/>
      <c r="AW51" s="42"/>
      <c r="AX51" s="42"/>
      <c r="AY51" s="43"/>
      <c r="AZ51" s="44"/>
    </row>
    <row r="52" spans="1:52" s="56" customFormat="1" ht="22.5" customHeight="1">
      <c r="A52" s="109"/>
      <c r="B52" s="112"/>
      <c r="C52" s="89"/>
      <c r="D52" s="109"/>
      <c r="E52" s="25" t="s">
        <v>59</v>
      </c>
      <c r="F52" s="13">
        <f t="shared" si="14"/>
        <v>0</v>
      </c>
      <c r="G52" s="24">
        <v>0</v>
      </c>
      <c r="H52" s="24">
        <v>0</v>
      </c>
      <c r="I52" s="24">
        <v>0</v>
      </c>
      <c r="J52" s="24">
        <v>0</v>
      </c>
      <c r="K52" s="77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2"/>
      <c r="AR52" s="53"/>
      <c r="AS52" s="53"/>
      <c r="AT52" s="53"/>
      <c r="AU52" s="53"/>
      <c r="AV52" s="53"/>
      <c r="AW52" s="53"/>
      <c r="AX52" s="53"/>
      <c r="AY52" s="54"/>
      <c r="AZ52" s="55"/>
    </row>
    <row r="53" spans="1:52" s="45" customFormat="1" ht="15.6" customHeight="1">
      <c r="A53" s="107" t="s">
        <v>157</v>
      </c>
      <c r="B53" s="110" t="s">
        <v>160</v>
      </c>
      <c r="C53" s="128">
        <v>2023</v>
      </c>
      <c r="D53" s="90" t="s">
        <v>158</v>
      </c>
      <c r="E53" s="25" t="s">
        <v>47</v>
      </c>
      <c r="F53" s="13">
        <f t="shared" si="14"/>
        <v>951.58316000000002</v>
      </c>
      <c r="G53" s="14">
        <f t="shared" ref="G53:J53" si="23">G54+G55+G56+G57</f>
        <v>0</v>
      </c>
      <c r="H53" s="14">
        <f t="shared" si="23"/>
        <v>0</v>
      </c>
      <c r="I53" s="14">
        <f t="shared" si="23"/>
        <v>951.58316000000002</v>
      </c>
      <c r="J53" s="14">
        <f t="shared" si="23"/>
        <v>0</v>
      </c>
      <c r="K53" s="14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1"/>
      <c r="AR53" s="42"/>
      <c r="AS53" s="42"/>
      <c r="AT53" s="42"/>
      <c r="AU53" s="42"/>
      <c r="AV53" s="42"/>
      <c r="AW53" s="42"/>
      <c r="AX53" s="42"/>
      <c r="AY53" s="43"/>
      <c r="AZ53" s="44"/>
    </row>
    <row r="54" spans="1:52" s="45" customFormat="1" ht="14.25" customHeight="1">
      <c r="A54" s="108"/>
      <c r="B54" s="111"/>
      <c r="C54" s="129"/>
      <c r="D54" s="91"/>
      <c r="E54" s="25" t="s">
        <v>56</v>
      </c>
      <c r="F54" s="13">
        <f t="shared" si="14"/>
        <v>903.1</v>
      </c>
      <c r="G54" s="16">
        <v>0</v>
      </c>
      <c r="H54" s="16">
        <v>0</v>
      </c>
      <c r="I54" s="80">
        <v>903.1</v>
      </c>
      <c r="J54" s="16">
        <v>0</v>
      </c>
      <c r="K54" s="76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1"/>
      <c r="AR54" s="42"/>
      <c r="AS54" s="42"/>
      <c r="AT54" s="42"/>
      <c r="AU54" s="42"/>
      <c r="AV54" s="42"/>
      <c r="AW54" s="42"/>
      <c r="AX54" s="42"/>
      <c r="AY54" s="43"/>
      <c r="AZ54" s="44"/>
    </row>
    <row r="55" spans="1:52" s="45" customFormat="1" ht="14.25" customHeight="1">
      <c r="A55" s="108"/>
      <c r="B55" s="111"/>
      <c r="C55" s="129"/>
      <c r="D55" s="91"/>
      <c r="E55" s="25" t="s">
        <v>57</v>
      </c>
      <c r="F55" s="13">
        <f t="shared" si="14"/>
        <v>47.531579999999998</v>
      </c>
      <c r="G55" s="17"/>
      <c r="H55" s="16"/>
      <c r="I55" s="80">
        <v>47.531579999999998</v>
      </c>
      <c r="J55" s="31"/>
      <c r="K55" s="76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1"/>
      <c r="AR55" s="42"/>
      <c r="AS55" s="42"/>
      <c r="AT55" s="42"/>
      <c r="AU55" s="42"/>
      <c r="AV55" s="42"/>
      <c r="AW55" s="42"/>
      <c r="AX55" s="42"/>
      <c r="AY55" s="43"/>
      <c r="AZ55" s="44"/>
    </row>
    <row r="56" spans="1:52" s="45" customFormat="1" ht="17.25" customHeight="1">
      <c r="A56" s="108"/>
      <c r="B56" s="111"/>
      <c r="C56" s="129"/>
      <c r="D56" s="91"/>
      <c r="E56" s="25" t="s">
        <v>58</v>
      </c>
      <c r="F56" s="13">
        <f t="shared" si="14"/>
        <v>0.95157999999999998</v>
      </c>
      <c r="G56" s="17">
        <v>0</v>
      </c>
      <c r="H56" s="17">
        <v>0</v>
      </c>
      <c r="I56" s="27">
        <v>0.95157999999999998</v>
      </c>
      <c r="J56" s="17">
        <v>0</v>
      </c>
      <c r="K56" s="76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1"/>
      <c r="AR56" s="42"/>
      <c r="AS56" s="42"/>
      <c r="AT56" s="42"/>
      <c r="AU56" s="42"/>
      <c r="AV56" s="42"/>
      <c r="AW56" s="42"/>
      <c r="AX56" s="42"/>
      <c r="AY56" s="43"/>
      <c r="AZ56" s="44"/>
    </row>
    <row r="57" spans="1:52" s="56" customFormat="1" ht="121.5" customHeight="1">
      <c r="A57" s="109"/>
      <c r="B57" s="112"/>
      <c r="C57" s="130"/>
      <c r="D57" s="92"/>
      <c r="E57" s="25" t="s">
        <v>59</v>
      </c>
      <c r="F57" s="13">
        <f t="shared" si="14"/>
        <v>0</v>
      </c>
      <c r="G57" s="24">
        <v>0</v>
      </c>
      <c r="H57" s="24">
        <v>0</v>
      </c>
      <c r="I57" s="24">
        <v>0</v>
      </c>
      <c r="J57" s="24">
        <v>0</v>
      </c>
      <c r="K57" s="77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2"/>
      <c r="AR57" s="53"/>
      <c r="AS57" s="53"/>
      <c r="AT57" s="53"/>
      <c r="AU57" s="53"/>
      <c r="AV57" s="53"/>
      <c r="AW57" s="53"/>
      <c r="AX57" s="53"/>
      <c r="AY57" s="54"/>
      <c r="AZ57" s="55"/>
    </row>
    <row r="58" spans="1:52" s="45" customFormat="1" ht="15.6" customHeight="1">
      <c r="A58" s="107" t="s">
        <v>64</v>
      </c>
      <c r="B58" s="107" t="s">
        <v>81</v>
      </c>
      <c r="C58" s="87" t="s">
        <v>166</v>
      </c>
      <c r="D58" s="90" t="s">
        <v>112</v>
      </c>
      <c r="E58" s="25" t="s">
        <v>47</v>
      </c>
      <c r="F58" s="13">
        <f>G58+H58+I58+J58+K58</f>
        <v>600</v>
      </c>
      <c r="G58" s="14">
        <f t="shared" ref="G58:K58" si="24">G63</f>
        <v>200</v>
      </c>
      <c r="H58" s="14">
        <f t="shared" si="24"/>
        <v>200</v>
      </c>
      <c r="I58" s="14">
        <f t="shared" si="24"/>
        <v>200</v>
      </c>
      <c r="J58" s="14">
        <f t="shared" si="24"/>
        <v>0</v>
      </c>
      <c r="K58" s="78">
        <f t="shared" si="24"/>
        <v>0</v>
      </c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1"/>
      <c r="AR58" s="42"/>
      <c r="AS58" s="42"/>
      <c r="AT58" s="42"/>
      <c r="AU58" s="42"/>
      <c r="AV58" s="42"/>
      <c r="AW58" s="42"/>
      <c r="AX58" s="42"/>
      <c r="AY58" s="43"/>
      <c r="AZ58" s="44"/>
    </row>
    <row r="59" spans="1:52" s="45" customFormat="1" ht="17.100000000000001" customHeight="1">
      <c r="A59" s="108"/>
      <c r="B59" s="108"/>
      <c r="C59" s="88"/>
      <c r="D59" s="91"/>
      <c r="E59" s="25" t="s">
        <v>56</v>
      </c>
      <c r="F59" s="13">
        <f t="shared" si="14"/>
        <v>0</v>
      </c>
      <c r="G59" s="14">
        <f t="shared" ref="G59:K62" si="25">G64</f>
        <v>0</v>
      </c>
      <c r="H59" s="14">
        <f t="shared" si="25"/>
        <v>0</v>
      </c>
      <c r="I59" s="14">
        <f t="shared" si="25"/>
        <v>0</v>
      </c>
      <c r="J59" s="14">
        <f t="shared" si="25"/>
        <v>0</v>
      </c>
      <c r="K59" s="78">
        <f t="shared" si="25"/>
        <v>0</v>
      </c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1"/>
      <c r="AR59" s="42"/>
      <c r="AS59" s="42"/>
      <c r="AT59" s="42"/>
      <c r="AU59" s="42"/>
      <c r="AV59" s="42"/>
      <c r="AW59" s="42"/>
      <c r="AX59" s="42"/>
      <c r="AY59" s="43"/>
      <c r="AZ59" s="44"/>
    </row>
    <row r="60" spans="1:52" s="45" customFormat="1" ht="14.25" customHeight="1">
      <c r="A60" s="108"/>
      <c r="B60" s="108"/>
      <c r="C60" s="88"/>
      <c r="D60" s="91"/>
      <c r="E60" s="25" t="s">
        <v>57</v>
      </c>
      <c r="F60" s="13">
        <f t="shared" si="14"/>
        <v>0</v>
      </c>
      <c r="G60" s="14">
        <f t="shared" si="25"/>
        <v>0</v>
      </c>
      <c r="H60" s="14">
        <f t="shared" si="25"/>
        <v>0</v>
      </c>
      <c r="I60" s="14">
        <f t="shared" si="25"/>
        <v>0</v>
      </c>
      <c r="J60" s="14">
        <f t="shared" si="25"/>
        <v>0</v>
      </c>
      <c r="K60" s="78">
        <f t="shared" si="25"/>
        <v>0</v>
      </c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1"/>
      <c r="AR60" s="42"/>
      <c r="AS60" s="42"/>
      <c r="AT60" s="42"/>
      <c r="AU60" s="42"/>
      <c r="AV60" s="42"/>
      <c r="AW60" s="42"/>
      <c r="AX60" s="42"/>
      <c r="AY60" s="43"/>
      <c r="AZ60" s="44"/>
    </row>
    <row r="61" spans="1:52" s="45" customFormat="1">
      <c r="A61" s="108"/>
      <c r="B61" s="108"/>
      <c r="C61" s="88"/>
      <c r="D61" s="91"/>
      <c r="E61" s="25" t="s">
        <v>58</v>
      </c>
      <c r="F61" s="13">
        <f t="shared" si="14"/>
        <v>600</v>
      </c>
      <c r="G61" s="14">
        <f t="shared" si="25"/>
        <v>200</v>
      </c>
      <c r="H61" s="14">
        <f t="shared" si="25"/>
        <v>200</v>
      </c>
      <c r="I61" s="14">
        <f t="shared" si="25"/>
        <v>200</v>
      </c>
      <c r="J61" s="14">
        <f t="shared" si="25"/>
        <v>0</v>
      </c>
      <c r="K61" s="78">
        <f t="shared" si="25"/>
        <v>0</v>
      </c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1"/>
      <c r="AR61" s="42"/>
      <c r="AS61" s="42"/>
      <c r="AT61" s="42"/>
      <c r="AU61" s="42"/>
      <c r="AV61" s="42"/>
      <c r="AW61" s="42"/>
      <c r="AX61" s="42"/>
      <c r="AY61" s="43"/>
      <c r="AZ61" s="44"/>
    </row>
    <row r="62" spans="1:52" s="61" customFormat="1" ht="12.95" customHeight="1">
      <c r="A62" s="109"/>
      <c r="B62" s="109"/>
      <c r="C62" s="89"/>
      <c r="D62" s="92"/>
      <c r="E62" s="25" t="s">
        <v>59</v>
      </c>
      <c r="F62" s="13">
        <f t="shared" si="14"/>
        <v>0</v>
      </c>
      <c r="G62" s="14">
        <f t="shared" si="25"/>
        <v>0</v>
      </c>
      <c r="H62" s="14">
        <f t="shared" si="25"/>
        <v>0</v>
      </c>
      <c r="I62" s="14">
        <f t="shared" si="25"/>
        <v>0</v>
      </c>
      <c r="J62" s="14">
        <f t="shared" si="25"/>
        <v>0</v>
      </c>
      <c r="K62" s="78">
        <f t="shared" si="25"/>
        <v>0</v>
      </c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57"/>
      <c r="AR62" s="58"/>
      <c r="AS62" s="58"/>
      <c r="AT62" s="58"/>
      <c r="AU62" s="58"/>
      <c r="AV62" s="58"/>
      <c r="AW62" s="58"/>
      <c r="AX62" s="58"/>
      <c r="AY62" s="59"/>
      <c r="AZ62" s="60"/>
    </row>
    <row r="63" spans="1:52" s="45" customFormat="1" ht="15.6" customHeight="1">
      <c r="A63" s="107" t="s">
        <v>22</v>
      </c>
      <c r="B63" s="110" t="s">
        <v>125</v>
      </c>
      <c r="C63" s="87" t="s">
        <v>166</v>
      </c>
      <c r="D63" s="108" t="s">
        <v>112</v>
      </c>
      <c r="E63" s="25" t="s">
        <v>47</v>
      </c>
      <c r="F63" s="13">
        <f t="shared" si="14"/>
        <v>600</v>
      </c>
      <c r="G63" s="14">
        <f t="shared" ref="G63:K63" si="26">G64+G65+G66+G67</f>
        <v>200</v>
      </c>
      <c r="H63" s="14">
        <f t="shared" si="26"/>
        <v>200</v>
      </c>
      <c r="I63" s="14">
        <f t="shared" si="26"/>
        <v>200</v>
      </c>
      <c r="J63" s="14">
        <f t="shared" si="26"/>
        <v>0</v>
      </c>
      <c r="K63" s="78">
        <f t="shared" si="26"/>
        <v>0</v>
      </c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1"/>
      <c r="AR63" s="42"/>
      <c r="AS63" s="42"/>
      <c r="AT63" s="42"/>
      <c r="AU63" s="42"/>
      <c r="AV63" s="42"/>
      <c r="AW63" s="42"/>
      <c r="AX63" s="42"/>
      <c r="AY63" s="43"/>
      <c r="AZ63" s="44"/>
    </row>
    <row r="64" spans="1:52" s="45" customFormat="1" ht="14.25" customHeight="1">
      <c r="A64" s="108"/>
      <c r="B64" s="111"/>
      <c r="C64" s="88"/>
      <c r="D64" s="108"/>
      <c r="E64" s="25" t="s">
        <v>56</v>
      </c>
      <c r="F64" s="13">
        <f t="shared" si="14"/>
        <v>0</v>
      </c>
      <c r="G64" s="16">
        <v>0</v>
      </c>
      <c r="H64" s="16">
        <v>0</v>
      </c>
      <c r="I64" s="16">
        <v>0</v>
      </c>
      <c r="J64" s="16">
        <v>0</v>
      </c>
      <c r="K64" s="76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1"/>
      <c r="AR64" s="42"/>
      <c r="AS64" s="42"/>
      <c r="AT64" s="42"/>
      <c r="AU64" s="42"/>
      <c r="AV64" s="42"/>
      <c r="AW64" s="42"/>
      <c r="AX64" s="42"/>
      <c r="AY64" s="43"/>
      <c r="AZ64" s="44"/>
    </row>
    <row r="65" spans="1:52" s="45" customFormat="1" ht="12.95" customHeight="1">
      <c r="A65" s="108"/>
      <c r="B65" s="111"/>
      <c r="C65" s="88"/>
      <c r="D65" s="108"/>
      <c r="E65" s="25" t="s">
        <v>57</v>
      </c>
      <c r="F65" s="13">
        <f t="shared" si="14"/>
        <v>0</v>
      </c>
      <c r="G65" s="16">
        <v>0</v>
      </c>
      <c r="H65" s="16">
        <v>0</v>
      </c>
      <c r="I65" s="16">
        <v>0</v>
      </c>
      <c r="J65" s="16">
        <v>0</v>
      </c>
      <c r="K65" s="76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1"/>
      <c r="AR65" s="42"/>
      <c r="AS65" s="42"/>
      <c r="AT65" s="42"/>
      <c r="AU65" s="42"/>
      <c r="AV65" s="42"/>
      <c r="AW65" s="42"/>
      <c r="AX65" s="42"/>
      <c r="AY65" s="43"/>
      <c r="AZ65" s="44"/>
    </row>
    <row r="66" spans="1:52" s="45" customFormat="1" ht="16.350000000000001" customHeight="1">
      <c r="A66" s="108"/>
      <c r="B66" s="111"/>
      <c r="C66" s="88"/>
      <c r="D66" s="108"/>
      <c r="E66" s="25" t="s">
        <v>58</v>
      </c>
      <c r="F66" s="13">
        <f t="shared" si="14"/>
        <v>600</v>
      </c>
      <c r="G66" s="17">
        <v>200</v>
      </c>
      <c r="H66" s="16">
        <v>200</v>
      </c>
      <c r="I66" s="16">
        <v>200</v>
      </c>
      <c r="J66" s="16"/>
      <c r="K66" s="76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1"/>
      <c r="AR66" s="42"/>
      <c r="AS66" s="42"/>
      <c r="AT66" s="42"/>
      <c r="AU66" s="42"/>
      <c r="AV66" s="42"/>
      <c r="AW66" s="42"/>
      <c r="AX66" s="42"/>
      <c r="AY66" s="43"/>
      <c r="AZ66" s="44"/>
    </row>
    <row r="67" spans="1:52" s="61" customFormat="1" ht="65.849999999999994" customHeight="1">
      <c r="A67" s="109"/>
      <c r="B67" s="112"/>
      <c r="C67" s="89"/>
      <c r="D67" s="109"/>
      <c r="E67" s="25" t="s">
        <v>59</v>
      </c>
      <c r="F67" s="13">
        <f t="shared" si="14"/>
        <v>0</v>
      </c>
      <c r="G67" s="16">
        <v>0</v>
      </c>
      <c r="H67" s="15">
        <v>0</v>
      </c>
      <c r="I67" s="16">
        <v>0</v>
      </c>
      <c r="J67" s="16">
        <v>0</v>
      </c>
      <c r="K67" s="76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57"/>
      <c r="AR67" s="58"/>
      <c r="AS67" s="58"/>
      <c r="AT67" s="58"/>
      <c r="AU67" s="58"/>
      <c r="AV67" s="58"/>
      <c r="AW67" s="58"/>
      <c r="AX67" s="58"/>
      <c r="AY67" s="59"/>
      <c r="AZ67" s="60"/>
    </row>
    <row r="68" spans="1:52" s="45" customFormat="1" ht="15.6" customHeight="1">
      <c r="A68" s="107" t="s">
        <v>65</v>
      </c>
      <c r="B68" s="107" t="s">
        <v>82</v>
      </c>
      <c r="C68" s="87" t="s">
        <v>161</v>
      </c>
      <c r="D68" s="107" t="s">
        <v>106</v>
      </c>
      <c r="E68" s="19" t="s">
        <v>47</v>
      </c>
      <c r="F68" s="13">
        <f>F73+F78+F83+F88+F93</f>
        <v>140466.02434999999</v>
      </c>
      <c r="G68" s="14">
        <f>G73+G78+G83+G88+G93</f>
        <v>22838.251</v>
      </c>
      <c r="H68" s="14">
        <f>H73+H78+H83+H88+H93</f>
        <v>25014.947349999999</v>
      </c>
      <c r="I68" s="14">
        <f>I73+I78+I83+I88</f>
        <v>29316.631000000001</v>
      </c>
      <c r="J68" s="14">
        <f>J73+J78+J83+J88</f>
        <v>30822.235000000001</v>
      </c>
      <c r="K68" s="78">
        <f>K73+K78+K83+K88</f>
        <v>32473.96</v>
      </c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1"/>
      <c r="AR68" s="42"/>
      <c r="AS68" s="42"/>
      <c r="AT68" s="42"/>
      <c r="AU68" s="42"/>
      <c r="AV68" s="42"/>
      <c r="AW68" s="42"/>
      <c r="AX68" s="42"/>
      <c r="AY68" s="43"/>
      <c r="AZ68" s="44"/>
    </row>
    <row r="69" spans="1:52" s="45" customFormat="1">
      <c r="A69" s="108"/>
      <c r="B69" s="108"/>
      <c r="C69" s="88"/>
      <c r="D69" s="108"/>
      <c r="E69" s="19" t="s">
        <v>56</v>
      </c>
      <c r="F69" s="13">
        <f t="shared" si="14"/>
        <v>0</v>
      </c>
      <c r="G69" s="14">
        <f t="shared" ref="G69:K72" si="27">G79+G84+G89</f>
        <v>0</v>
      </c>
      <c r="H69" s="14">
        <f t="shared" si="27"/>
        <v>0</v>
      </c>
      <c r="I69" s="14">
        <f t="shared" si="27"/>
        <v>0</v>
      </c>
      <c r="J69" s="14">
        <f t="shared" si="27"/>
        <v>0</v>
      </c>
      <c r="K69" s="78">
        <f t="shared" si="27"/>
        <v>0</v>
      </c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1"/>
      <c r="AR69" s="42"/>
      <c r="AS69" s="42"/>
      <c r="AT69" s="42"/>
      <c r="AU69" s="42"/>
      <c r="AV69" s="42"/>
      <c r="AW69" s="42"/>
      <c r="AX69" s="42"/>
      <c r="AY69" s="43"/>
      <c r="AZ69" s="44"/>
    </row>
    <row r="70" spans="1:52" s="45" customFormat="1">
      <c r="A70" s="108"/>
      <c r="B70" s="108"/>
      <c r="C70" s="88"/>
      <c r="D70" s="108"/>
      <c r="E70" s="19" t="s">
        <v>57</v>
      </c>
      <c r="F70" s="13">
        <f t="shared" si="14"/>
        <v>0</v>
      </c>
      <c r="G70" s="14">
        <f t="shared" si="27"/>
        <v>0</v>
      </c>
      <c r="H70" s="14">
        <f t="shared" si="27"/>
        <v>0</v>
      </c>
      <c r="I70" s="14">
        <f t="shared" si="27"/>
        <v>0</v>
      </c>
      <c r="J70" s="14">
        <f t="shared" si="27"/>
        <v>0</v>
      </c>
      <c r="K70" s="78">
        <f t="shared" si="27"/>
        <v>0</v>
      </c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1"/>
      <c r="AR70" s="42"/>
      <c r="AS70" s="42"/>
      <c r="AT70" s="42"/>
      <c r="AU70" s="42"/>
      <c r="AV70" s="42"/>
      <c r="AW70" s="42"/>
      <c r="AX70" s="42"/>
      <c r="AY70" s="43"/>
      <c r="AZ70" s="44"/>
    </row>
    <row r="71" spans="1:52" s="45" customFormat="1">
      <c r="A71" s="108"/>
      <c r="B71" s="108"/>
      <c r="C71" s="88"/>
      <c r="D71" s="108"/>
      <c r="E71" s="19" t="s">
        <v>58</v>
      </c>
      <c r="F71" s="13">
        <f>F76+F81+F86+F91+F96</f>
        <v>140466.02434999999</v>
      </c>
      <c r="G71" s="14">
        <f>G76+G81+G86+G91</f>
        <v>22838.251</v>
      </c>
      <c r="H71" s="14">
        <f>H73+H78+H83+H88+H93</f>
        <v>25014.947349999999</v>
      </c>
      <c r="I71" s="14">
        <f>I76+I81+I86+I91</f>
        <v>29316.631000000001</v>
      </c>
      <c r="J71" s="14">
        <f t="shared" ref="J71:K71" si="28">J76+J81+J86+J91</f>
        <v>30822.235000000001</v>
      </c>
      <c r="K71" s="78">
        <f t="shared" si="28"/>
        <v>32473.96</v>
      </c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1"/>
      <c r="AR71" s="42"/>
      <c r="AS71" s="42"/>
      <c r="AT71" s="42"/>
      <c r="AU71" s="42"/>
      <c r="AV71" s="42"/>
      <c r="AW71" s="42"/>
      <c r="AX71" s="42"/>
      <c r="AY71" s="43"/>
      <c r="AZ71" s="44"/>
    </row>
    <row r="72" spans="1:52" s="61" customFormat="1" ht="27.2" customHeight="1">
      <c r="A72" s="109"/>
      <c r="B72" s="109"/>
      <c r="C72" s="89"/>
      <c r="D72" s="108"/>
      <c r="E72" s="19" t="s">
        <v>59</v>
      </c>
      <c r="F72" s="13">
        <f t="shared" si="14"/>
        <v>0</v>
      </c>
      <c r="G72" s="14">
        <f t="shared" si="27"/>
        <v>0</v>
      </c>
      <c r="H72" s="14">
        <f t="shared" si="27"/>
        <v>0</v>
      </c>
      <c r="I72" s="14">
        <f t="shared" si="27"/>
        <v>0</v>
      </c>
      <c r="J72" s="14">
        <f t="shared" si="27"/>
        <v>0</v>
      </c>
      <c r="K72" s="78">
        <f t="shared" si="27"/>
        <v>0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57"/>
      <c r="AR72" s="58"/>
      <c r="AS72" s="58"/>
      <c r="AT72" s="58"/>
      <c r="AU72" s="58"/>
      <c r="AV72" s="58"/>
      <c r="AW72" s="58"/>
      <c r="AX72" s="58"/>
      <c r="AY72" s="59"/>
      <c r="AZ72" s="60"/>
    </row>
    <row r="73" spans="1:52" s="45" customFormat="1" ht="15.6" customHeight="1">
      <c r="A73" s="107" t="s">
        <v>66</v>
      </c>
      <c r="B73" s="110" t="s">
        <v>134</v>
      </c>
      <c r="C73" s="87" t="s">
        <v>95</v>
      </c>
      <c r="D73" s="101" t="s">
        <v>147</v>
      </c>
      <c r="E73" s="19" t="s">
        <v>47</v>
      </c>
      <c r="F73" s="13">
        <f t="shared" si="14"/>
        <v>887.13599999999997</v>
      </c>
      <c r="G73" s="14">
        <f>G74+G75+G76+G77</f>
        <v>338.09399999999999</v>
      </c>
      <c r="H73" s="14">
        <f t="shared" ref="H73:K73" si="29">H74+H75+H76+H77</f>
        <v>549.04200000000003</v>
      </c>
      <c r="I73" s="14">
        <f t="shared" si="29"/>
        <v>0</v>
      </c>
      <c r="J73" s="14">
        <f t="shared" si="29"/>
        <v>0</v>
      </c>
      <c r="K73" s="78">
        <f t="shared" si="29"/>
        <v>0</v>
      </c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1"/>
      <c r="AR73" s="42"/>
      <c r="AS73" s="42"/>
      <c r="AT73" s="42"/>
      <c r="AU73" s="42"/>
      <c r="AV73" s="42"/>
      <c r="AW73" s="42"/>
      <c r="AX73" s="42"/>
      <c r="AY73" s="43"/>
      <c r="AZ73" s="44"/>
    </row>
    <row r="74" spans="1:52" s="45" customFormat="1" ht="14.25" customHeight="1">
      <c r="A74" s="108"/>
      <c r="B74" s="111"/>
      <c r="C74" s="88"/>
      <c r="D74" s="102"/>
      <c r="E74" s="19" t="s">
        <v>56</v>
      </c>
      <c r="F74" s="13">
        <f t="shared" si="14"/>
        <v>0</v>
      </c>
      <c r="G74" s="16">
        <v>0</v>
      </c>
      <c r="H74" s="16">
        <v>0</v>
      </c>
      <c r="I74" s="16">
        <v>0</v>
      </c>
      <c r="J74" s="16">
        <v>0</v>
      </c>
      <c r="K74" s="76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1"/>
      <c r="AR74" s="42"/>
      <c r="AS74" s="42"/>
      <c r="AT74" s="42"/>
      <c r="AU74" s="42"/>
      <c r="AV74" s="42"/>
      <c r="AW74" s="42"/>
      <c r="AX74" s="42"/>
      <c r="AY74" s="43"/>
      <c r="AZ74" s="44"/>
    </row>
    <row r="75" spans="1:52" s="45" customFormat="1">
      <c r="A75" s="108"/>
      <c r="B75" s="111"/>
      <c r="C75" s="88"/>
      <c r="D75" s="102"/>
      <c r="E75" s="19" t="s">
        <v>57</v>
      </c>
      <c r="F75" s="13">
        <f>G75+H75+I75+J75+K7</f>
        <v>0</v>
      </c>
      <c r="G75" s="16">
        <v>0</v>
      </c>
      <c r="H75" s="16">
        <v>0</v>
      </c>
      <c r="I75" s="16">
        <v>0</v>
      </c>
      <c r="J75" s="16">
        <v>0</v>
      </c>
      <c r="K75" s="76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1"/>
      <c r="AR75" s="42"/>
      <c r="AS75" s="42"/>
      <c r="AT75" s="42"/>
      <c r="AU75" s="42"/>
      <c r="AV75" s="42"/>
      <c r="AW75" s="42"/>
      <c r="AX75" s="42"/>
      <c r="AY75" s="43"/>
      <c r="AZ75" s="44"/>
    </row>
    <row r="76" spans="1:52" s="45" customFormat="1">
      <c r="A76" s="108"/>
      <c r="B76" s="111"/>
      <c r="C76" s="88"/>
      <c r="D76" s="102"/>
      <c r="E76" s="19" t="s">
        <v>58</v>
      </c>
      <c r="F76" s="13">
        <f t="shared" ref="F76:F93" si="30">G76+H76+I76+J76+K76</f>
        <v>887.13599999999997</v>
      </c>
      <c r="G76" s="17">
        <v>338.09399999999999</v>
      </c>
      <c r="H76" s="17">
        <v>549.04200000000003</v>
      </c>
      <c r="I76" s="16">
        <v>0</v>
      </c>
      <c r="J76" s="16">
        <v>0</v>
      </c>
      <c r="K76" s="76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1"/>
      <c r="AR76" s="42"/>
      <c r="AS76" s="42"/>
      <c r="AT76" s="42"/>
      <c r="AU76" s="42"/>
      <c r="AV76" s="42"/>
      <c r="AW76" s="42"/>
      <c r="AX76" s="42"/>
      <c r="AY76" s="43"/>
      <c r="AZ76" s="44"/>
    </row>
    <row r="77" spans="1:52" s="61" customFormat="1" ht="15.6" customHeight="1">
      <c r="A77" s="109"/>
      <c r="B77" s="112"/>
      <c r="C77" s="89"/>
      <c r="D77" s="103"/>
      <c r="E77" s="19" t="s">
        <v>59</v>
      </c>
      <c r="F77" s="13">
        <f t="shared" si="30"/>
        <v>0</v>
      </c>
      <c r="G77" s="16">
        <v>0</v>
      </c>
      <c r="H77" s="15">
        <v>0</v>
      </c>
      <c r="I77" s="16">
        <v>0</v>
      </c>
      <c r="J77" s="16">
        <v>0</v>
      </c>
      <c r="K77" s="76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57"/>
      <c r="AR77" s="58"/>
      <c r="AS77" s="58"/>
      <c r="AT77" s="58"/>
      <c r="AU77" s="58"/>
      <c r="AV77" s="58"/>
      <c r="AW77" s="58"/>
      <c r="AX77" s="58"/>
      <c r="AY77" s="59"/>
      <c r="AZ77" s="60"/>
    </row>
    <row r="78" spans="1:52" s="45" customFormat="1" ht="15.6" customHeight="1">
      <c r="A78" s="107" t="s">
        <v>2</v>
      </c>
      <c r="B78" s="110" t="s">
        <v>135</v>
      </c>
      <c r="C78" s="87" t="s">
        <v>161</v>
      </c>
      <c r="D78" s="101" t="s">
        <v>89</v>
      </c>
      <c r="E78" s="19" t="s">
        <v>47</v>
      </c>
      <c r="F78" s="13">
        <f t="shared" si="30"/>
        <v>76884.507000000012</v>
      </c>
      <c r="G78" s="14">
        <f>G79+G80+G81+G82</f>
        <v>12486.252</v>
      </c>
      <c r="H78" s="14">
        <f t="shared" ref="H78:K78" si="31">H79+H80+H81+H82</f>
        <v>13447.621999999999</v>
      </c>
      <c r="I78" s="14">
        <f t="shared" si="31"/>
        <v>16146.647000000001</v>
      </c>
      <c r="J78" s="14">
        <f t="shared" si="31"/>
        <v>16873.541000000001</v>
      </c>
      <c r="K78" s="78">
        <f t="shared" si="31"/>
        <v>17930.445</v>
      </c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1"/>
      <c r="AR78" s="42"/>
      <c r="AS78" s="42"/>
      <c r="AT78" s="42"/>
      <c r="AU78" s="42"/>
      <c r="AV78" s="42"/>
      <c r="AW78" s="42"/>
      <c r="AX78" s="42"/>
      <c r="AY78" s="43"/>
      <c r="AZ78" s="44"/>
    </row>
    <row r="79" spans="1:52" s="45" customFormat="1" ht="14.25" customHeight="1">
      <c r="A79" s="108"/>
      <c r="B79" s="111"/>
      <c r="C79" s="88"/>
      <c r="D79" s="102"/>
      <c r="E79" s="19" t="s">
        <v>56</v>
      </c>
      <c r="F79" s="13">
        <f t="shared" si="30"/>
        <v>0</v>
      </c>
      <c r="G79" s="16">
        <v>0</v>
      </c>
      <c r="H79" s="16">
        <v>0</v>
      </c>
      <c r="I79" s="16">
        <v>0</v>
      </c>
      <c r="J79" s="16">
        <v>0</v>
      </c>
      <c r="K79" s="76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1"/>
      <c r="AR79" s="42"/>
      <c r="AS79" s="42"/>
      <c r="AT79" s="42"/>
      <c r="AU79" s="42"/>
      <c r="AV79" s="42"/>
      <c r="AW79" s="42"/>
      <c r="AX79" s="42"/>
      <c r="AY79" s="43"/>
      <c r="AZ79" s="44"/>
    </row>
    <row r="80" spans="1:52" s="45" customFormat="1">
      <c r="A80" s="108"/>
      <c r="B80" s="111"/>
      <c r="C80" s="88"/>
      <c r="D80" s="102"/>
      <c r="E80" s="19" t="s">
        <v>57</v>
      </c>
      <c r="F80" s="13">
        <f t="shared" si="30"/>
        <v>0</v>
      </c>
      <c r="G80" s="16">
        <v>0</v>
      </c>
      <c r="H80" s="16">
        <v>0</v>
      </c>
      <c r="I80" s="16">
        <v>0</v>
      </c>
      <c r="J80" s="16">
        <v>0</v>
      </c>
      <c r="K80" s="76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1"/>
      <c r="AR80" s="42"/>
      <c r="AS80" s="42"/>
      <c r="AT80" s="42"/>
      <c r="AU80" s="42"/>
      <c r="AV80" s="42"/>
      <c r="AW80" s="42"/>
      <c r="AX80" s="42"/>
      <c r="AY80" s="43"/>
      <c r="AZ80" s="44"/>
    </row>
    <row r="81" spans="1:52" s="45" customFormat="1">
      <c r="A81" s="108"/>
      <c r="B81" s="111"/>
      <c r="C81" s="88"/>
      <c r="D81" s="102"/>
      <c r="E81" s="19" t="s">
        <v>58</v>
      </c>
      <c r="F81" s="13">
        <f t="shared" si="30"/>
        <v>76884.507000000012</v>
      </c>
      <c r="G81" s="17">
        <v>12486.252</v>
      </c>
      <c r="H81" s="17">
        <f>13200.514+137.108-141.215+251.215</f>
        <v>13447.621999999999</v>
      </c>
      <c r="I81" s="16">
        <v>16146.647000000001</v>
      </c>
      <c r="J81" s="16">
        <v>16873.541000000001</v>
      </c>
      <c r="K81" s="76">
        <v>17930.445</v>
      </c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1"/>
      <c r="AR81" s="42"/>
      <c r="AS81" s="42"/>
      <c r="AT81" s="42"/>
      <c r="AU81" s="42"/>
      <c r="AV81" s="42"/>
      <c r="AW81" s="42"/>
      <c r="AX81" s="42"/>
      <c r="AY81" s="43"/>
      <c r="AZ81" s="44"/>
    </row>
    <row r="82" spans="1:52" s="61" customFormat="1" ht="15.6" customHeight="1">
      <c r="A82" s="109"/>
      <c r="B82" s="112"/>
      <c r="C82" s="89"/>
      <c r="D82" s="103"/>
      <c r="E82" s="19" t="s">
        <v>59</v>
      </c>
      <c r="F82" s="13">
        <f t="shared" si="30"/>
        <v>0</v>
      </c>
      <c r="G82" s="16">
        <v>0</v>
      </c>
      <c r="H82" s="15">
        <v>0</v>
      </c>
      <c r="I82" s="16">
        <v>0</v>
      </c>
      <c r="J82" s="16">
        <v>0</v>
      </c>
      <c r="K82" s="76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57"/>
      <c r="AR82" s="58"/>
      <c r="AS82" s="58"/>
      <c r="AT82" s="58"/>
      <c r="AU82" s="58"/>
      <c r="AV82" s="58"/>
      <c r="AW82" s="58"/>
      <c r="AX82" s="58"/>
      <c r="AY82" s="59"/>
      <c r="AZ82" s="60"/>
    </row>
    <row r="83" spans="1:52" s="45" customFormat="1" ht="15.6" customHeight="1">
      <c r="A83" s="107" t="s">
        <v>67</v>
      </c>
      <c r="B83" s="110" t="s">
        <v>136</v>
      </c>
      <c r="C83" s="87" t="s">
        <v>165</v>
      </c>
      <c r="D83" s="101" t="s">
        <v>90</v>
      </c>
      <c r="E83" s="19" t="s">
        <v>47</v>
      </c>
      <c r="F83" s="13">
        <f t="shared" si="30"/>
        <v>30063.190999999999</v>
      </c>
      <c r="G83" s="14">
        <f t="shared" ref="G83:K83" si="32">G84+G85+G86+G87</f>
        <v>4884.8909999999996</v>
      </c>
      <c r="H83" s="14">
        <f t="shared" si="32"/>
        <v>5178.9229999999998</v>
      </c>
      <c r="I83" s="14">
        <f t="shared" si="32"/>
        <v>6307.8379999999997</v>
      </c>
      <c r="J83" s="14">
        <f t="shared" si="32"/>
        <v>6692.9459999999999</v>
      </c>
      <c r="K83" s="78">
        <f t="shared" si="32"/>
        <v>6998.5929999999998</v>
      </c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1"/>
      <c r="AR83" s="42"/>
      <c r="AS83" s="42"/>
      <c r="AT83" s="42"/>
      <c r="AU83" s="42"/>
      <c r="AV83" s="42"/>
      <c r="AW83" s="42"/>
      <c r="AX83" s="42"/>
      <c r="AY83" s="43"/>
      <c r="AZ83" s="44"/>
    </row>
    <row r="84" spans="1:52" s="45" customFormat="1">
      <c r="A84" s="108"/>
      <c r="B84" s="111"/>
      <c r="C84" s="88"/>
      <c r="D84" s="102"/>
      <c r="E84" s="19" t="s">
        <v>56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76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1"/>
      <c r="AR84" s="42"/>
      <c r="AS84" s="42"/>
      <c r="AT84" s="42"/>
      <c r="AU84" s="42"/>
      <c r="AV84" s="42"/>
      <c r="AW84" s="42"/>
      <c r="AX84" s="42"/>
      <c r="AY84" s="43"/>
      <c r="AZ84" s="44"/>
    </row>
    <row r="85" spans="1:52" s="45" customFormat="1">
      <c r="A85" s="108"/>
      <c r="B85" s="111"/>
      <c r="C85" s="88"/>
      <c r="D85" s="102"/>
      <c r="E85" s="19" t="s">
        <v>57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76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1"/>
      <c r="AR85" s="42"/>
      <c r="AS85" s="42"/>
      <c r="AT85" s="42"/>
      <c r="AU85" s="42"/>
      <c r="AV85" s="42"/>
      <c r="AW85" s="42"/>
      <c r="AX85" s="42"/>
      <c r="AY85" s="43"/>
      <c r="AZ85" s="44"/>
    </row>
    <row r="86" spans="1:52" s="45" customFormat="1">
      <c r="A86" s="108"/>
      <c r="B86" s="111"/>
      <c r="C86" s="88"/>
      <c r="D86" s="102"/>
      <c r="E86" s="19" t="s">
        <v>58</v>
      </c>
      <c r="F86" s="13">
        <f t="shared" si="30"/>
        <v>30063.190999999999</v>
      </c>
      <c r="G86" s="17">
        <v>4884.8909999999996</v>
      </c>
      <c r="H86" s="17">
        <v>5178.9229999999998</v>
      </c>
      <c r="I86" s="16">
        <v>6307.8379999999997</v>
      </c>
      <c r="J86" s="16">
        <v>6692.9459999999999</v>
      </c>
      <c r="K86" s="76">
        <v>6998.5929999999998</v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1"/>
      <c r="AR86" s="42"/>
      <c r="AS86" s="42"/>
      <c r="AT86" s="42"/>
      <c r="AU86" s="42"/>
      <c r="AV86" s="42"/>
      <c r="AW86" s="42"/>
      <c r="AX86" s="42"/>
      <c r="AY86" s="43"/>
      <c r="AZ86" s="44"/>
    </row>
    <row r="87" spans="1:52" s="61" customFormat="1" ht="19.149999999999999" customHeight="1">
      <c r="A87" s="109"/>
      <c r="B87" s="112"/>
      <c r="C87" s="89"/>
      <c r="D87" s="103"/>
      <c r="E87" s="19" t="s">
        <v>59</v>
      </c>
      <c r="F87" s="13">
        <f t="shared" si="30"/>
        <v>0</v>
      </c>
      <c r="G87" s="16">
        <v>0</v>
      </c>
      <c r="H87" s="15">
        <v>0</v>
      </c>
      <c r="I87" s="16">
        <v>0</v>
      </c>
      <c r="J87" s="16">
        <v>0</v>
      </c>
      <c r="K87" s="76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57"/>
      <c r="AR87" s="58"/>
      <c r="AS87" s="58"/>
      <c r="AT87" s="58"/>
      <c r="AU87" s="58"/>
      <c r="AV87" s="58"/>
      <c r="AW87" s="58"/>
      <c r="AX87" s="58"/>
      <c r="AY87" s="59"/>
      <c r="AZ87" s="60"/>
    </row>
    <row r="88" spans="1:52" s="45" customFormat="1" ht="15.6" customHeight="1">
      <c r="A88" s="107" t="s">
        <v>100</v>
      </c>
      <c r="B88" s="110" t="s">
        <v>137</v>
      </c>
      <c r="C88" s="87" t="s">
        <v>161</v>
      </c>
      <c r="D88" s="101" t="s">
        <v>91</v>
      </c>
      <c r="E88" s="19" t="s">
        <v>47</v>
      </c>
      <c r="F88" s="13">
        <f t="shared" si="30"/>
        <v>32424.190349999997</v>
      </c>
      <c r="G88" s="14">
        <f t="shared" ref="G88:K88" si="33">G89+G90+G91+G92</f>
        <v>5129.0140000000001</v>
      </c>
      <c r="H88" s="14">
        <f t="shared" si="33"/>
        <v>5632.3603499999999</v>
      </c>
      <c r="I88" s="14">
        <f t="shared" si="33"/>
        <v>6862.1459999999997</v>
      </c>
      <c r="J88" s="14">
        <f t="shared" si="33"/>
        <v>7255.7479999999996</v>
      </c>
      <c r="K88" s="78">
        <f t="shared" si="33"/>
        <v>7544.9219999999996</v>
      </c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1"/>
      <c r="AR88" s="42"/>
      <c r="AS88" s="42"/>
      <c r="AT88" s="42"/>
      <c r="AU88" s="42"/>
      <c r="AV88" s="42"/>
      <c r="AW88" s="42"/>
      <c r="AX88" s="42"/>
      <c r="AY88" s="43"/>
      <c r="AZ88" s="44"/>
    </row>
    <row r="89" spans="1:52" s="45" customFormat="1">
      <c r="A89" s="108"/>
      <c r="B89" s="111"/>
      <c r="C89" s="88"/>
      <c r="D89" s="102"/>
      <c r="E89" s="19" t="s">
        <v>56</v>
      </c>
      <c r="F89" s="13">
        <f t="shared" si="30"/>
        <v>0</v>
      </c>
      <c r="G89" s="16">
        <v>0</v>
      </c>
      <c r="H89" s="16">
        <v>0</v>
      </c>
      <c r="I89" s="16">
        <v>0</v>
      </c>
      <c r="J89" s="16">
        <v>0</v>
      </c>
      <c r="K89" s="76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1"/>
      <c r="AR89" s="42"/>
      <c r="AS89" s="42"/>
      <c r="AT89" s="42"/>
      <c r="AU89" s="42"/>
      <c r="AV89" s="42"/>
      <c r="AW89" s="42"/>
      <c r="AX89" s="42"/>
      <c r="AY89" s="43"/>
      <c r="AZ89" s="44"/>
    </row>
    <row r="90" spans="1:52" s="45" customFormat="1">
      <c r="A90" s="108"/>
      <c r="B90" s="111"/>
      <c r="C90" s="88"/>
      <c r="D90" s="102"/>
      <c r="E90" s="19" t="s">
        <v>57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6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1"/>
      <c r="AR90" s="42"/>
      <c r="AS90" s="42"/>
      <c r="AT90" s="42"/>
      <c r="AU90" s="42"/>
      <c r="AV90" s="42"/>
      <c r="AW90" s="42"/>
      <c r="AX90" s="42"/>
      <c r="AY90" s="43"/>
      <c r="AZ90" s="44"/>
    </row>
    <row r="91" spans="1:52" s="45" customFormat="1">
      <c r="A91" s="108"/>
      <c r="B91" s="111"/>
      <c r="C91" s="88"/>
      <c r="D91" s="102"/>
      <c r="E91" s="19" t="s">
        <v>58</v>
      </c>
      <c r="F91" s="13">
        <f t="shared" si="30"/>
        <v>32424.190349999997</v>
      </c>
      <c r="G91" s="17">
        <v>5129.0140000000001</v>
      </c>
      <c r="H91" s="17">
        <f>5483.835+228.516-79.99065</f>
        <v>5632.3603499999999</v>
      </c>
      <c r="I91" s="16">
        <v>6862.1459999999997</v>
      </c>
      <c r="J91" s="16">
        <v>7255.7479999999996</v>
      </c>
      <c r="K91" s="76">
        <v>7544.9219999999996</v>
      </c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1"/>
      <c r="AR91" s="42"/>
      <c r="AS91" s="42"/>
      <c r="AT91" s="42"/>
      <c r="AU91" s="42"/>
      <c r="AV91" s="42"/>
      <c r="AW91" s="42"/>
      <c r="AX91" s="42"/>
      <c r="AY91" s="43"/>
      <c r="AZ91" s="44"/>
    </row>
    <row r="92" spans="1:52" s="61" customFormat="1" ht="17.649999999999999" customHeight="1">
      <c r="A92" s="109"/>
      <c r="B92" s="112"/>
      <c r="C92" s="89"/>
      <c r="D92" s="103"/>
      <c r="E92" s="19" t="s">
        <v>59</v>
      </c>
      <c r="F92" s="13">
        <f t="shared" si="30"/>
        <v>0</v>
      </c>
      <c r="G92" s="16">
        <v>0</v>
      </c>
      <c r="H92" s="15">
        <v>0</v>
      </c>
      <c r="I92" s="16">
        <v>0</v>
      </c>
      <c r="J92" s="16">
        <v>0</v>
      </c>
      <c r="K92" s="76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57"/>
      <c r="AR92" s="58"/>
      <c r="AS92" s="58"/>
      <c r="AT92" s="58"/>
      <c r="AU92" s="58"/>
      <c r="AV92" s="58"/>
      <c r="AW92" s="58"/>
      <c r="AX92" s="58"/>
      <c r="AY92" s="59"/>
      <c r="AZ92" s="60"/>
    </row>
    <row r="93" spans="1:52" s="61" customFormat="1" ht="14.25" customHeight="1">
      <c r="A93" s="127" t="s">
        <v>143</v>
      </c>
      <c r="B93" s="110" t="s">
        <v>144</v>
      </c>
      <c r="C93" s="87">
        <v>2022</v>
      </c>
      <c r="D93" s="101" t="s">
        <v>89</v>
      </c>
      <c r="E93" s="19" t="s">
        <v>47</v>
      </c>
      <c r="F93" s="28">
        <f t="shared" si="30"/>
        <v>206.99999999999997</v>
      </c>
      <c r="G93" s="29">
        <f t="shared" ref="G93" si="34">SUM(G94:G97)</f>
        <v>0</v>
      </c>
      <c r="H93" s="29">
        <f>SUM(H94:H97)</f>
        <v>206.99999999999997</v>
      </c>
      <c r="I93" s="29">
        <f t="shared" ref="I93:K93" si="35">SUM(I94:I97)</f>
        <v>0</v>
      </c>
      <c r="J93" s="29">
        <f t="shared" si="35"/>
        <v>0</v>
      </c>
      <c r="K93" s="79">
        <f t="shared" si="35"/>
        <v>0</v>
      </c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57"/>
      <c r="AR93" s="58"/>
      <c r="AS93" s="58"/>
      <c r="AT93" s="58"/>
      <c r="AU93" s="58"/>
      <c r="AV93" s="58"/>
      <c r="AW93" s="58"/>
      <c r="AX93" s="58"/>
      <c r="AY93" s="59"/>
      <c r="AZ93" s="60"/>
    </row>
    <row r="94" spans="1:52" s="61" customFormat="1" ht="14.25" customHeight="1">
      <c r="A94" s="108"/>
      <c r="B94" s="111"/>
      <c r="C94" s="88"/>
      <c r="D94" s="102"/>
      <c r="E94" s="19" t="s">
        <v>56</v>
      </c>
      <c r="F94" s="13"/>
      <c r="G94" s="16">
        <v>0</v>
      </c>
      <c r="H94" s="16">
        <v>0</v>
      </c>
      <c r="I94" s="16">
        <v>0</v>
      </c>
      <c r="J94" s="16">
        <v>0</v>
      </c>
      <c r="K94" s="76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57"/>
      <c r="AR94" s="58"/>
      <c r="AS94" s="58"/>
      <c r="AT94" s="58"/>
      <c r="AU94" s="58"/>
      <c r="AV94" s="58"/>
      <c r="AW94" s="58"/>
      <c r="AX94" s="58"/>
      <c r="AY94" s="59"/>
      <c r="AZ94" s="60"/>
    </row>
    <row r="95" spans="1:52" s="61" customFormat="1" ht="14.25" customHeight="1">
      <c r="A95" s="108"/>
      <c r="B95" s="111"/>
      <c r="C95" s="88"/>
      <c r="D95" s="102"/>
      <c r="E95" s="19" t="s">
        <v>57</v>
      </c>
      <c r="F95" s="13"/>
      <c r="G95" s="16">
        <v>0</v>
      </c>
      <c r="H95" s="16">
        <v>0</v>
      </c>
      <c r="I95" s="16">
        <v>0</v>
      </c>
      <c r="J95" s="16">
        <v>0</v>
      </c>
      <c r="K95" s="76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57"/>
      <c r="AR95" s="58"/>
      <c r="AS95" s="58"/>
      <c r="AT95" s="58"/>
      <c r="AU95" s="58"/>
      <c r="AV95" s="58"/>
      <c r="AW95" s="58"/>
      <c r="AX95" s="58"/>
      <c r="AY95" s="59"/>
      <c r="AZ95" s="60"/>
    </row>
    <row r="96" spans="1:52" s="61" customFormat="1" ht="14.25" customHeight="1">
      <c r="A96" s="108"/>
      <c r="B96" s="111"/>
      <c r="C96" s="88"/>
      <c r="D96" s="102"/>
      <c r="E96" s="19" t="s">
        <v>58</v>
      </c>
      <c r="F96" s="13">
        <f>G96+H96+I96+J96+K96</f>
        <v>206.99999999999997</v>
      </c>
      <c r="G96" s="16">
        <v>0</v>
      </c>
      <c r="H96" s="17">
        <f>458.215-251.215</f>
        <v>206.99999999999997</v>
      </c>
      <c r="I96" s="16">
        <v>0</v>
      </c>
      <c r="J96" s="16">
        <v>0</v>
      </c>
      <c r="K96" s="76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57"/>
      <c r="AR96" s="58"/>
      <c r="AS96" s="58"/>
      <c r="AT96" s="58"/>
      <c r="AU96" s="58"/>
      <c r="AV96" s="58"/>
      <c r="AW96" s="58"/>
      <c r="AX96" s="58"/>
      <c r="AY96" s="59"/>
      <c r="AZ96" s="60"/>
    </row>
    <row r="97" spans="1:52" s="61" customFormat="1" ht="14.25" customHeight="1">
      <c r="A97" s="109"/>
      <c r="B97" s="112"/>
      <c r="C97" s="89"/>
      <c r="D97" s="103"/>
      <c r="E97" s="19" t="s">
        <v>59</v>
      </c>
      <c r="F97" s="13"/>
      <c r="G97" s="16">
        <v>0</v>
      </c>
      <c r="H97" s="16">
        <v>0</v>
      </c>
      <c r="I97" s="16">
        <v>0</v>
      </c>
      <c r="J97" s="16">
        <v>0</v>
      </c>
      <c r="K97" s="76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57"/>
      <c r="AR97" s="58"/>
      <c r="AS97" s="58"/>
      <c r="AT97" s="58"/>
      <c r="AU97" s="58"/>
      <c r="AV97" s="58"/>
      <c r="AW97" s="58"/>
      <c r="AX97" s="58"/>
      <c r="AY97" s="59"/>
      <c r="AZ97" s="60"/>
    </row>
    <row r="98" spans="1:52" s="45" customFormat="1" ht="15.6" customHeight="1">
      <c r="A98" s="90" t="s">
        <v>68</v>
      </c>
      <c r="B98" s="90" t="s">
        <v>84</v>
      </c>
      <c r="C98" s="87" t="s">
        <v>161</v>
      </c>
      <c r="D98" s="90" t="s">
        <v>112</v>
      </c>
      <c r="E98" s="26" t="s">
        <v>47</v>
      </c>
      <c r="F98" s="13">
        <f>G98+H98+I98+J98+K98</f>
        <v>320202.07643999998</v>
      </c>
      <c r="G98" s="14">
        <f>G103+G108+G113+G118+G123+G128+G133+G138+G143+G148+G153</f>
        <v>56915.833559999999</v>
      </c>
      <c r="H98" s="14">
        <f>H103+H108+H113+H118+H123+H128+H133+H138+H143+H148+H153</f>
        <v>62561.963919999995</v>
      </c>
      <c r="I98" s="14">
        <f>I103+I108+I113+I118+I123+I128+I133+I138+I143+I148+I153</f>
        <v>76908.175960000008</v>
      </c>
      <c r="J98" s="14">
        <f>J103+J108+J113+J118+J123+J128+J133+J138+J143</f>
        <v>61022.694999999992</v>
      </c>
      <c r="K98" s="78">
        <f t="shared" ref="K98" si="36">K103+K108+K113+K118+K123+K128+K133+K138+K143</f>
        <v>62793.407999999996</v>
      </c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1"/>
      <c r="AR98" s="42"/>
      <c r="AS98" s="42"/>
      <c r="AT98" s="42"/>
      <c r="AU98" s="42"/>
      <c r="AV98" s="42"/>
      <c r="AW98" s="42"/>
      <c r="AX98" s="42"/>
      <c r="AY98" s="43"/>
      <c r="AZ98" s="44"/>
    </row>
    <row r="99" spans="1:52" s="45" customFormat="1" ht="13.7" customHeight="1">
      <c r="A99" s="91"/>
      <c r="B99" s="91"/>
      <c r="C99" s="88"/>
      <c r="D99" s="91"/>
      <c r="E99" s="26" t="s">
        <v>56</v>
      </c>
      <c r="F99" s="13">
        <f>G99+H99+I99+J99+K99</f>
        <v>6014.6096099999995</v>
      </c>
      <c r="G99" s="14">
        <f>G104+G109+G114+G119+G124+G129+G134+G139+G144</f>
        <v>336.95697999999999</v>
      </c>
      <c r="H99" s="14">
        <f>H104+H109+H114+H119+H124+H129+H134+H139+H144+H149+H154</f>
        <v>335.34931</v>
      </c>
      <c r="I99" s="14">
        <f>I129+I134+I139+I104+I109+I114+I119+I124+I144+I149+I154</f>
        <v>5342.30332</v>
      </c>
      <c r="J99" s="14">
        <f t="shared" ref="J99:K99" si="37">J129+J134+J139</f>
        <v>0</v>
      </c>
      <c r="K99" s="78">
        <f t="shared" si="37"/>
        <v>0</v>
      </c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1"/>
      <c r="AR99" s="42"/>
      <c r="AS99" s="42"/>
      <c r="AT99" s="42"/>
      <c r="AU99" s="42"/>
      <c r="AV99" s="42"/>
      <c r="AW99" s="42"/>
      <c r="AX99" s="42"/>
      <c r="AY99" s="43"/>
      <c r="AZ99" s="44"/>
    </row>
    <row r="100" spans="1:52" s="45" customFormat="1" ht="13.7" customHeight="1">
      <c r="A100" s="91"/>
      <c r="B100" s="91"/>
      <c r="C100" s="88"/>
      <c r="D100" s="91"/>
      <c r="E100" s="26" t="s">
        <v>57</v>
      </c>
      <c r="F100" s="13">
        <f>G100+H100+I100+J100</f>
        <v>53.400500000000001</v>
      </c>
      <c r="G100" s="14">
        <f>G105+G110+G115+G120+G125+G130+G135+G140+G145</f>
        <v>17.734580000000001</v>
      </c>
      <c r="H100" s="14">
        <f>H105+H110+H115+H120+H125+H130+H135+H140+H145+H150+H155</f>
        <v>17.64996</v>
      </c>
      <c r="I100" s="14">
        <f>I130+I135+I140+I105+I145</f>
        <v>18.01596</v>
      </c>
      <c r="J100" s="14">
        <f t="shared" ref="J100:K100" si="38">J130+J135+J140</f>
        <v>0</v>
      </c>
      <c r="K100" s="78">
        <f t="shared" si="38"/>
        <v>0</v>
      </c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1"/>
      <c r="AR100" s="42"/>
      <c r="AS100" s="42"/>
      <c r="AT100" s="42"/>
      <c r="AU100" s="42"/>
      <c r="AV100" s="42"/>
      <c r="AW100" s="42"/>
      <c r="AX100" s="42"/>
      <c r="AY100" s="43"/>
      <c r="AZ100" s="44"/>
    </row>
    <row r="101" spans="1:52" s="45" customFormat="1" ht="13.7" customHeight="1">
      <c r="A101" s="91"/>
      <c r="B101" s="91"/>
      <c r="C101" s="88"/>
      <c r="D101" s="91"/>
      <c r="E101" s="26" t="s">
        <v>58</v>
      </c>
      <c r="F101" s="13">
        <f t="shared" ref="F101:F108" si="39">G101+H101+I101+J101+K101</f>
        <v>314134.06633</v>
      </c>
      <c r="G101" s="14">
        <f>G106+G111+G116+G121+G126+G131+G136+G141+G146</f>
        <v>56561.141999999993</v>
      </c>
      <c r="H101" s="14">
        <f>H106+H111+H116+H121+H126+H131+H136+H141+H146+H151+H156</f>
        <v>62208.964649999994</v>
      </c>
      <c r="I101" s="14">
        <f>I106+I111+I116+I121+I126+I131+I136+I141+I146</f>
        <v>71547.856680000012</v>
      </c>
      <c r="J101" s="14">
        <f>J106+J111+J116+J121+J126+J131+J136+J141</f>
        <v>61022.694999999992</v>
      </c>
      <c r="K101" s="78">
        <f>K106+K111+K116+K121+K126+K131+K136+K141</f>
        <v>62793.407999999996</v>
      </c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1"/>
      <c r="AR101" s="42"/>
      <c r="AS101" s="42"/>
      <c r="AT101" s="42"/>
      <c r="AU101" s="42"/>
      <c r="AV101" s="42"/>
      <c r="AW101" s="42"/>
      <c r="AX101" s="42"/>
      <c r="AY101" s="43"/>
      <c r="AZ101" s="44"/>
    </row>
    <row r="102" spans="1:52" s="61" customFormat="1" ht="38.85" customHeight="1">
      <c r="A102" s="92"/>
      <c r="B102" s="92"/>
      <c r="C102" s="89"/>
      <c r="D102" s="92"/>
      <c r="E102" s="26" t="s">
        <v>59</v>
      </c>
      <c r="F102" s="13">
        <f t="shared" si="39"/>
        <v>0</v>
      </c>
      <c r="G102" s="14">
        <f>G107+G112+G117+G122+G127+G132+G137+G142+G147</f>
        <v>0</v>
      </c>
      <c r="H102" s="14">
        <f t="shared" ref="H102:I102" si="40">H132+H137+H142</f>
        <v>0</v>
      </c>
      <c r="I102" s="14">
        <f t="shared" si="40"/>
        <v>0</v>
      </c>
      <c r="J102" s="14">
        <f t="shared" ref="J102:K102" si="41">J132+J137+J142</f>
        <v>0</v>
      </c>
      <c r="K102" s="78">
        <f t="shared" si="41"/>
        <v>0</v>
      </c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57"/>
      <c r="AR102" s="58"/>
      <c r="AS102" s="58"/>
      <c r="AT102" s="58"/>
      <c r="AU102" s="58"/>
      <c r="AV102" s="58"/>
      <c r="AW102" s="58"/>
      <c r="AX102" s="58"/>
      <c r="AY102" s="59"/>
      <c r="AZ102" s="60"/>
    </row>
    <row r="103" spans="1:52" s="45" customFormat="1" ht="15.6" customHeight="1">
      <c r="A103" s="90" t="s">
        <v>69</v>
      </c>
      <c r="B103" s="93" t="s">
        <v>113</v>
      </c>
      <c r="C103" s="87" t="s">
        <v>121</v>
      </c>
      <c r="D103" s="81" t="s">
        <v>151</v>
      </c>
      <c r="E103" s="26" t="s">
        <v>47</v>
      </c>
      <c r="F103" s="13">
        <f t="shared" si="39"/>
        <v>32343</v>
      </c>
      <c r="G103" s="14">
        <f t="shared" ref="G103:H103" si="42">G104+G105+G106+G107</f>
        <v>6589.335</v>
      </c>
      <c r="H103" s="14">
        <f t="shared" si="42"/>
        <v>12376.550999999999</v>
      </c>
      <c r="I103" s="14">
        <f>I104+I105+I106+I107</f>
        <v>13108.468000000001</v>
      </c>
      <c r="J103" s="14">
        <f>J104+J105+J106+J107</f>
        <v>268.64600000000002</v>
      </c>
      <c r="K103" s="78">
        <f>K104+K105+K106+K107</f>
        <v>0</v>
      </c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1"/>
      <c r="AR103" s="42"/>
      <c r="AS103" s="42"/>
      <c r="AT103" s="42"/>
      <c r="AU103" s="42"/>
      <c r="AV103" s="42"/>
      <c r="AW103" s="42"/>
      <c r="AX103" s="42"/>
      <c r="AY103" s="43"/>
      <c r="AZ103" s="44"/>
    </row>
    <row r="104" spans="1:52" s="45" customFormat="1" ht="13.7" customHeight="1">
      <c r="A104" s="91"/>
      <c r="B104" s="94"/>
      <c r="C104" s="88"/>
      <c r="D104" s="123"/>
      <c r="E104" s="26" t="s">
        <v>56</v>
      </c>
      <c r="F104" s="13">
        <f t="shared" si="39"/>
        <v>0</v>
      </c>
      <c r="G104" s="16">
        <v>0</v>
      </c>
      <c r="H104" s="16">
        <v>0</v>
      </c>
      <c r="I104" s="16">
        <v>0</v>
      </c>
      <c r="J104" s="16">
        <v>0</v>
      </c>
      <c r="K104" s="76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1"/>
      <c r="AR104" s="42"/>
      <c r="AS104" s="42"/>
      <c r="AT104" s="42"/>
      <c r="AU104" s="42"/>
      <c r="AV104" s="42"/>
      <c r="AW104" s="42"/>
      <c r="AX104" s="42"/>
      <c r="AY104" s="43"/>
      <c r="AZ104" s="44"/>
    </row>
    <row r="105" spans="1:52" s="45" customFormat="1" ht="13.7" customHeight="1">
      <c r="A105" s="91"/>
      <c r="B105" s="94"/>
      <c r="C105" s="88"/>
      <c r="D105" s="123"/>
      <c r="E105" s="26" t="s">
        <v>57</v>
      </c>
      <c r="F105" s="13">
        <f t="shared" si="39"/>
        <v>0</v>
      </c>
      <c r="G105" s="16">
        <v>0</v>
      </c>
      <c r="H105" s="16">
        <v>0</v>
      </c>
      <c r="I105" s="16">
        <v>0</v>
      </c>
      <c r="J105" s="16">
        <v>0</v>
      </c>
      <c r="K105" s="76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1"/>
      <c r="AR105" s="42"/>
      <c r="AS105" s="42"/>
      <c r="AT105" s="42"/>
      <c r="AU105" s="42"/>
      <c r="AV105" s="42"/>
      <c r="AW105" s="42"/>
      <c r="AX105" s="42"/>
      <c r="AY105" s="43"/>
      <c r="AZ105" s="44"/>
    </row>
    <row r="106" spans="1:52" s="45" customFormat="1" ht="13.7" customHeight="1">
      <c r="A106" s="91"/>
      <c r="B106" s="94"/>
      <c r="C106" s="88"/>
      <c r="D106" s="123"/>
      <c r="E106" s="26" t="s">
        <v>58</v>
      </c>
      <c r="F106" s="13">
        <f t="shared" si="39"/>
        <v>32343</v>
      </c>
      <c r="G106" s="17">
        <f>4189.335+2400</f>
        <v>6589.335</v>
      </c>
      <c r="H106" s="17">
        <v>12376.550999999999</v>
      </c>
      <c r="I106" s="16">
        <v>13108.468000000001</v>
      </c>
      <c r="J106" s="16">
        <v>268.64600000000002</v>
      </c>
      <c r="K106" s="76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1"/>
      <c r="AR106" s="42"/>
      <c r="AS106" s="42"/>
      <c r="AT106" s="42"/>
      <c r="AU106" s="42"/>
      <c r="AV106" s="42"/>
      <c r="AW106" s="42"/>
      <c r="AX106" s="42"/>
      <c r="AY106" s="43"/>
      <c r="AZ106" s="44"/>
    </row>
    <row r="107" spans="1:52" s="61" customFormat="1" ht="58.5" customHeight="1">
      <c r="A107" s="92"/>
      <c r="B107" s="95"/>
      <c r="C107" s="89"/>
      <c r="D107" s="124"/>
      <c r="E107" s="26" t="s">
        <v>59</v>
      </c>
      <c r="F107" s="13">
        <f t="shared" si="39"/>
        <v>0</v>
      </c>
      <c r="G107" s="16">
        <v>0</v>
      </c>
      <c r="H107" s="16">
        <v>0</v>
      </c>
      <c r="I107" s="16">
        <v>0</v>
      </c>
      <c r="J107" s="16">
        <v>0</v>
      </c>
      <c r="K107" s="76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57"/>
      <c r="AR107" s="58"/>
      <c r="AS107" s="58"/>
      <c r="AT107" s="58"/>
      <c r="AU107" s="58"/>
      <c r="AV107" s="58"/>
      <c r="AW107" s="58"/>
      <c r="AX107" s="58"/>
      <c r="AY107" s="59"/>
      <c r="AZ107" s="60"/>
    </row>
    <row r="108" spans="1:52" s="45" customFormat="1" ht="15.6" customHeight="1">
      <c r="A108" s="90" t="s">
        <v>70</v>
      </c>
      <c r="B108" s="84" t="s">
        <v>105</v>
      </c>
      <c r="C108" s="87" t="s">
        <v>167</v>
      </c>
      <c r="D108" s="81" t="s">
        <v>83</v>
      </c>
      <c r="E108" s="26" t="s">
        <v>47</v>
      </c>
      <c r="F108" s="13">
        <f t="shared" si="39"/>
        <v>1722</v>
      </c>
      <c r="G108" s="14">
        <f>G109+G110+G111+G112</f>
        <v>200</v>
      </c>
      <c r="H108" s="14">
        <f>H109+H110+H111+H112</f>
        <v>713</v>
      </c>
      <c r="I108" s="14">
        <f>I109+I110+I111+I112</f>
        <v>809</v>
      </c>
      <c r="J108" s="14">
        <f>J109+J110+J111+J112</f>
        <v>0</v>
      </c>
      <c r="K108" s="78">
        <f>K109+K110+K111+K112</f>
        <v>0</v>
      </c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1"/>
      <c r="AR108" s="42"/>
      <c r="AS108" s="42"/>
      <c r="AT108" s="42"/>
      <c r="AU108" s="42"/>
      <c r="AV108" s="42"/>
      <c r="AW108" s="42"/>
      <c r="AX108" s="42"/>
      <c r="AY108" s="43"/>
      <c r="AZ108" s="44"/>
    </row>
    <row r="109" spans="1:52" s="45" customFormat="1" ht="13.7" customHeight="1">
      <c r="A109" s="91"/>
      <c r="B109" s="99"/>
      <c r="C109" s="88"/>
      <c r="D109" s="123"/>
      <c r="E109" s="26" t="s">
        <v>56</v>
      </c>
      <c r="F109" s="13">
        <f>G109+H109+I109+J109</f>
        <v>0</v>
      </c>
      <c r="G109" s="16">
        <v>0</v>
      </c>
      <c r="H109" s="16">
        <v>0</v>
      </c>
      <c r="I109" s="16">
        <v>0</v>
      </c>
      <c r="J109" s="16">
        <v>0</v>
      </c>
      <c r="K109" s="76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1"/>
      <c r="AR109" s="42"/>
      <c r="AS109" s="42"/>
      <c r="AT109" s="42"/>
      <c r="AU109" s="42"/>
      <c r="AV109" s="42"/>
      <c r="AW109" s="42"/>
      <c r="AX109" s="42"/>
      <c r="AY109" s="43"/>
      <c r="AZ109" s="44"/>
    </row>
    <row r="110" spans="1:52" s="45" customFormat="1" ht="13.7" customHeight="1">
      <c r="A110" s="91"/>
      <c r="B110" s="99"/>
      <c r="C110" s="88"/>
      <c r="D110" s="123"/>
      <c r="E110" s="26" t="s">
        <v>57</v>
      </c>
      <c r="F110" s="13">
        <f t="shared" ref="F110:F148" si="43">G110+H110+I110+J110+K110</f>
        <v>0</v>
      </c>
      <c r="G110" s="16">
        <v>0</v>
      </c>
      <c r="H110" s="16">
        <v>0</v>
      </c>
      <c r="I110" s="16">
        <v>0</v>
      </c>
      <c r="J110" s="16">
        <v>0</v>
      </c>
      <c r="K110" s="76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1"/>
      <c r="AR110" s="42"/>
      <c r="AS110" s="42"/>
      <c r="AT110" s="42"/>
      <c r="AU110" s="42"/>
      <c r="AV110" s="42"/>
      <c r="AW110" s="42"/>
      <c r="AX110" s="42"/>
      <c r="AY110" s="43"/>
      <c r="AZ110" s="44"/>
    </row>
    <row r="111" spans="1:52" s="45" customFormat="1" ht="12.95" customHeight="1">
      <c r="A111" s="91"/>
      <c r="B111" s="99"/>
      <c r="C111" s="88"/>
      <c r="D111" s="123"/>
      <c r="E111" s="26" t="s">
        <v>58</v>
      </c>
      <c r="F111" s="13">
        <f t="shared" si="43"/>
        <v>1722</v>
      </c>
      <c r="G111" s="17">
        <v>200</v>
      </c>
      <c r="H111" s="16">
        <v>713</v>
      </c>
      <c r="I111" s="17">
        <v>809</v>
      </c>
      <c r="J111" s="16"/>
      <c r="K111" s="76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1"/>
      <c r="AR111" s="42"/>
      <c r="AS111" s="42"/>
      <c r="AT111" s="42"/>
      <c r="AU111" s="42"/>
      <c r="AV111" s="42"/>
      <c r="AW111" s="42"/>
      <c r="AX111" s="42"/>
      <c r="AY111" s="43"/>
      <c r="AZ111" s="44"/>
    </row>
    <row r="112" spans="1:52" s="61" customFormat="1" ht="15" customHeight="1">
      <c r="A112" s="92"/>
      <c r="B112" s="100"/>
      <c r="C112" s="89"/>
      <c r="D112" s="124"/>
      <c r="E112" s="26" t="s">
        <v>59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76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57"/>
      <c r="AR112" s="58"/>
      <c r="AS112" s="58"/>
      <c r="AT112" s="58"/>
      <c r="AU112" s="58"/>
      <c r="AV112" s="58"/>
      <c r="AW112" s="58"/>
      <c r="AX112" s="58"/>
      <c r="AY112" s="59"/>
      <c r="AZ112" s="60"/>
    </row>
    <row r="113" spans="1:52" s="45" customFormat="1" ht="15.6" customHeight="1">
      <c r="A113" s="90" t="s">
        <v>76</v>
      </c>
      <c r="B113" s="84" t="s">
        <v>117</v>
      </c>
      <c r="C113" s="87">
        <v>2021</v>
      </c>
      <c r="D113" s="81" t="s">
        <v>93</v>
      </c>
      <c r="E113" s="26" t="s">
        <v>47</v>
      </c>
      <c r="F113" s="13">
        <f t="shared" si="43"/>
        <v>200</v>
      </c>
      <c r="G113" s="14">
        <f>G114+G115+G116+G117</f>
        <v>200</v>
      </c>
      <c r="H113" s="14">
        <f>H114+H115+H116+H117</f>
        <v>0</v>
      </c>
      <c r="I113" s="14">
        <f>I114+I115+I116+I117</f>
        <v>0</v>
      </c>
      <c r="J113" s="14">
        <f>J114+J115+J116+J117</f>
        <v>0</v>
      </c>
      <c r="K113" s="78">
        <f>K114+K115+K116+K117</f>
        <v>0</v>
      </c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1"/>
      <c r="AR113" s="42"/>
      <c r="AS113" s="42"/>
      <c r="AT113" s="42"/>
      <c r="AU113" s="42"/>
      <c r="AV113" s="42"/>
      <c r="AW113" s="42"/>
      <c r="AX113" s="42"/>
      <c r="AY113" s="43"/>
      <c r="AZ113" s="44"/>
    </row>
    <row r="114" spans="1:52" s="45" customFormat="1" ht="13.7" customHeight="1">
      <c r="A114" s="91"/>
      <c r="B114" s="99"/>
      <c r="C114" s="88"/>
      <c r="D114" s="123"/>
      <c r="E114" s="26" t="s">
        <v>56</v>
      </c>
      <c r="F114" s="13">
        <f t="shared" si="43"/>
        <v>0</v>
      </c>
      <c r="G114" s="16">
        <v>0</v>
      </c>
      <c r="H114" s="16">
        <v>0</v>
      </c>
      <c r="I114" s="16">
        <v>0</v>
      </c>
      <c r="J114" s="16">
        <v>0</v>
      </c>
      <c r="K114" s="76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1"/>
      <c r="AR114" s="42"/>
      <c r="AS114" s="42"/>
      <c r="AT114" s="42"/>
      <c r="AU114" s="42"/>
      <c r="AV114" s="42"/>
      <c r="AW114" s="42"/>
      <c r="AX114" s="42"/>
      <c r="AY114" s="43"/>
      <c r="AZ114" s="44"/>
    </row>
    <row r="115" spans="1:52" s="45" customFormat="1" ht="13.7" customHeight="1">
      <c r="A115" s="91"/>
      <c r="B115" s="99"/>
      <c r="C115" s="88"/>
      <c r="D115" s="123"/>
      <c r="E115" s="26" t="s">
        <v>57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76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1"/>
      <c r="AR115" s="42"/>
      <c r="AS115" s="42"/>
      <c r="AT115" s="42"/>
      <c r="AU115" s="42"/>
      <c r="AV115" s="42"/>
      <c r="AW115" s="42"/>
      <c r="AX115" s="42"/>
      <c r="AY115" s="43"/>
      <c r="AZ115" s="44"/>
    </row>
    <row r="116" spans="1:52" s="45" customFormat="1" ht="12.95" customHeight="1">
      <c r="A116" s="91"/>
      <c r="B116" s="99"/>
      <c r="C116" s="88"/>
      <c r="D116" s="123"/>
      <c r="E116" s="26" t="s">
        <v>58</v>
      </c>
      <c r="F116" s="13">
        <f t="shared" si="43"/>
        <v>200</v>
      </c>
      <c r="G116" s="17">
        <v>200</v>
      </c>
      <c r="H116" s="16">
        <v>0</v>
      </c>
      <c r="I116" s="16">
        <v>0</v>
      </c>
      <c r="J116" s="16">
        <v>0</v>
      </c>
      <c r="K116" s="76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1"/>
      <c r="AR116" s="42"/>
      <c r="AS116" s="42"/>
      <c r="AT116" s="42"/>
      <c r="AU116" s="42"/>
      <c r="AV116" s="42"/>
      <c r="AW116" s="42"/>
      <c r="AX116" s="42"/>
      <c r="AY116" s="43"/>
      <c r="AZ116" s="44"/>
    </row>
    <row r="117" spans="1:52" s="61" customFormat="1" ht="15" customHeight="1">
      <c r="A117" s="92"/>
      <c r="B117" s="100"/>
      <c r="C117" s="89"/>
      <c r="D117" s="124"/>
      <c r="E117" s="26" t="s">
        <v>59</v>
      </c>
      <c r="F117" s="13">
        <f t="shared" si="43"/>
        <v>0</v>
      </c>
      <c r="G117" s="16">
        <v>0</v>
      </c>
      <c r="H117" s="16">
        <v>0</v>
      </c>
      <c r="I117" s="16">
        <v>0</v>
      </c>
      <c r="J117" s="16">
        <v>0</v>
      </c>
      <c r="K117" s="76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57"/>
      <c r="AR117" s="58"/>
      <c r="AS117" s="58"/>
      <c r="AT117" s="58"/>
      <c r="AU117" s="58"/>
      <c r="AV117" s="58"/>
      <c r="AW117" s="58"/>
      <c r="AX117" s="58"/>
      <c r="AY117" s="59"/>
      <c r="AZ117" s="60"/>
    </row>
    <row r="118" spans="1:52" s="45" customFormat="1" ht="15.6" customHeight="1">
      <c r="A118" s="90" t="s">
        <v>104</v>
      </c>
      <c r="B118" s="84" t="s">
        <v>114</v>
      </c>
      <c r="C118" s="87">
        <v>2021</v>
      </c>
      <c r="D118" s="81" t="s">
        <v>152</v>
      </c>
      <c r="E118" s="26" t="s">
        <v>47</v>
      </c>
      <c r="F118" s="13">
        <f t="shared" si="43"/>
        <v>3949.9850000000001</v>
      </c>
      <c r="G118" s="14">
        <f>G119+G120+G121+G122</f>
        <v>3949.9850000000001</v>
      </c>
      <c r="H118" s="14">
        <f>H119+H120+H121+H122</f>
        <v>0</v>
      </c>
      <c r="I118" s="14">
        <f>I119+I120+I121+I122</f>
        <v>0</v>
      </c>
      <c r="J118" s="14">
        <f>J119+J120+J121+J122</f>
        <v>0</v>
      </c>
      <c r="K118" s="78">
        <f>K119+K120+K121+K122</f>
        <v>0</v>
      </c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1"/>
      <c r="AR118" s="42"/>
      <c r="AS118" s="42"/>
      <c r="AT118" s="42"/>
      <c r="AU118" s="42"/>
      <c r="AV118" s="42"/>
      <c r="AW118" s="42"/>
      <c r="AX118" s="42"/>
      <c r="AY118" s="43"/>
      <c r="AZ118" s="44"/>
    </row>
    <row r="119" spans="1:52" s="45" customFormat="1" ht="13.7" customHeight="1">
      <c r="A119" s="91"/>
      <c r="B119" s="99"/>
      <c r="C119" s="88"/>
      <c r="D119" s="123"/>
      <c r="E119" s="26" t="s">
        <v>56</v>
      </c>
      <c r="F119" s="13">
        <f t="shared" si="43"/>
        <v>0</v>
      </c>
      <c r="G119" s="16">
        <v>0</v>
      </c>
      <c r="H119" s="16">
        <v>0</v>
      </c>
      <c r="I119" s="16">
        <v>0</v>
      </c>
      <c r="J119" s="16">
        <v>0</v>
      </c>
      <c r="K119" s="76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1"/>
      <c r="AR119" s="42"/>
      <c r="AS119" s="42"/>
      <c r="AT119" s="42"/>
      <c r="AU119" s="42"/>
      <c r="AV119" s="42"/>
      <c r="AW119" s="42"/>
      <c r="AX119" s="42"/>
      <c r="AY119" s="43"/>
      <c r="AZ119" s="44"/>
    </row>
    <row r="120" spans="1:52" s="45" customFormat="1" ht="13.7" customHeight="1">
      <c r="A120" s="91"/>
      <c r="B120" s="99"/>
      <c r="C120" s="88"/>
      <c r="D120" s="123"/>
      <c r="E120" s="26" t="s">
        <v>57</v>
      </c>
      <c r="F120" s="13">
        <f t="shared" si="43"/>
        <v>0</v>
      </c>
      <c r="G120" s="16">
        <v>0</v>
      </c>
      <c r="H120" s="16">
        <v>0</v>
      </c>
      <c r="I120" s="16">
        <v>0</v>
      </c>
      <c r="J120" s="16">
        <v>0</v>
      </c>
      <c r="K120" s="76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1"/>
      <c r="AR120" s="42"/>
      <c r="AS120" s="42"/>
      <c r="AT120" s="42"/>
      <c r="AU120" s="42"/>
      <c r="AV120" s="42"/>
      <c r="AW120" s="42"/>
      <c r="AX120" s="42"/>
      <c r="AY120" s="43"/>
      <c r="AZ120" s="44"/>
    </row>
    <row r="121" spans="1:52" s="45" customFormat="1" ht="12.95" customHeight="1">
      <c r="A121" s="91"/>
      <c r="B121" s="99"/>
      <c r="C121" s="88"/>
      <c r="D121" s="123"/>
      <c r="E121" s="26" t="s">
        <v>58</v>
      </c>
      <c r="F121" s="13">
        <f t="shared" si="43"/>
        <v>3949.9850000000001</v>
      </c>
      <c r="G121" s="17">
        <v>3949.9850000000001</v>
      </c>
      <c r="H121" s="16">
        <v>0</v>
      </c>
      <c r="I121" s="16">
        <v>0</v>
      </c>
      <c r="J121" s="16">
        <v>0</v>
      </c>
      <c r="K121" s="76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1"/>
      <c r="AR121" s="42"/>
      <c r="AS121" s="42"/>
      <c r="AT121" s="42"/>
      <c r="AU121" s="42"/>
      <c r="AV121" s="42"/>
      <c r="AW121" s="42"/>
      <c r="AX121" s="42"/>
      <c r="AY121" s="43"/>
      <c r="AZ121" s="44"/>
    </row>
    <row r="122" spans="1:52" s="61" customFormat="1" ht="17.100000000000001" customHeight="1">
      <c r="A122" s="92"/>
      <c r="B122" s="100"/>
      <c r="C122" s="89"/>
      <c r="D122" s="124"/>
      <c r="E122" s="26" t="s">
        <v>59</v>
      </c>
      <c r="F122" s="13">
        <f t="shared" si="43"/>
        <v>0</v>
      </c>
      <c r="G122" s="16">
        <v>0</v>
      </c>
      <c r="H122" s="16">
        <v>0</v>
      </c>
      <c r="I122" s="16">
        <v>0</v>
      </c>
      <c r="J122" s="16">
        <v>0</v>
      </c>
      <c r="K122" s="76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57"/>
      <c r="AR122" s="58"/>
      <c r="AS122" s="58"/>
      <c r="AT122" s="58"/>
      <c r="AU122" s="58"/>
      <c r="AV122" s="58"/>
      <c r="AW122" s="58"/>
      <c r="AX122" s="58"/>
      <c r="AY122" s="59"/>
      <c r="AZ122" s="60"/>
    </row>
    <row r="123" spans="1:52" s="61" customFormat="1" ht="14.25" customHeight="1">
      <c r="A123" s="90" t="s">
        <v>101</v>
      </c>
      <c r="B123" s="84" t="s">
        <v>119</v>
      </c>
      <c r="C123" s="87">
        <v>2021</v>
      </c>
      <c r="D123" s="81" t="s">
        <v>93</v>
      </c>
      <c r="E123" s="26" t="s">
        <v>47</v>
      </c>
      <c r="F123" s="13">
        <f t="shared" si="43"/>
        <v>354.69155999999998</v>
      </c>
      <c r="G123" s="14">
        <f>G124+G125+G126+G127</f>
        <v>354.69155999999998</v>
      </c>
      <c r="H123" s="14">
        <f>H124+H125+H126+H127</f>
        <v>0</v>
      </c>
      <c r="I123" s="14">
        <f>I124+I125+I126+I127</f>
        <v>0</v>
      </c>
      <c r="J123" s="14">
        <f>J124+J125+J126+J127</f>
        <v>0</v>
      </c>
      <c r="K123" s="78">
        <f>K124+K125+K126+K127</f>
        <v>0</v>
      </c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57"/>
      <c r="AR123" s="58"/>
      <c r="AS123" s="58"/>
      <c r="AT123" s="58"/>
      <c r="AU123" s="58"/>
      <c r="AV123" s="58"/>
      <c r="AW123" s="58"/>
      <c r="AX123" s="58"/>
      <c r="AY123" s="59"/>
      <c r="AZ123" s="60"/>
    </row>
    <row r="124" spans="1:52" s="61" customFormat="1" ht="17.100000000000001" customHeight="1">
      <c r="A124" s="91"/>
      <c r="B124" s="99"/>
      <c r="C124" s="88"/>
      <c r="D124" s="123"/>
      <c r="E124" s="26" t="s">
        <v>56</v>
      </c>
      <c r="F124" s="13">
        <f t="shared" si="43"/>
        <v>336.95697999999999</v>
      </c>
      <c r="G124" s="17">
        <v>336.95697999999999</v>
      </c>
      <c r="H124" s="16">
        <v>0</v>
      </c>
      <c r="I124" s="16">
        <v>0</v>
      </c>
      <c r="J124" s="16">
        <v>0</v>
      </c>
      <c r="K124" s="76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57"/>
      <c r="AR124" s="58"/>
      <c r="AS124" s="58"/>
      <c r="AT124" s="58"/>
      <c r="AU124" s="58"/>
      <c r="AV124" s="58"/>
      <c r="AW124" s="58"/>
      <c r="AX124" s="58"/>
      <c r="AY124" s="59"/>
      <c r="AZ124" s="60"/>
    </row>
    <row r="125" spans="1:52" s="61" customFormat="1" ht="17.100000000000001" customHeight="1">
      <c r="A125" s="91"/>
      <c r="B125" s="99"/>
      <c r="C125" s="88"/>
      <c r="D125" s="123"/>
      <c r="E125" s="26" t="s">
        <v>57</v>
      </c>
      <c r="F125" s="13">
        <f t="shared" si="43"/>
        <v>17.734580000000001</v>
      </c>
      <c r="G125" s="17">
        <v>17.734580000000001</v>
      </c>
      <c r="H125" s="16">
        <v>0</v>
      </c>
      <c r="I125" s="16">
        <v>0</v>
      </c>
      <c r="J125" s="16">
        <v>0</v>
      </c>
      <c r="K125" s="76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57"/>
      <c r="AR125" s="58"/>
      <c r="AS125" s="58"/>
      <c r="AT125" s="58"/>
      <c r="AU125" s="58"/>
      <c r="AV125" s="58"/>
      <c r="AW125" s="58"/>
      <c r="AX125" s="58"/>
      <c r="AY125" s="59"/>
      <c r="AZ125" s="60"/>
    </row>
    <row r="126" spans="1:52" s="61" customFormat="1" ht="15.6" customHeight="1">
      <c r="A126" s="91"/>
      <c r="B126" s="99"/>
      <c r="C126" s="88"/>
      <c r="D126" s="123"/>
      <c r="E126" s="26" t="s">
        <v>58</v>
      </c>
      <c r="F126" s="13">
        <f t="shared" si="43"/>
        <v>0</v>
      </c>
      <c r="G126" s="16"/>
      <c r="H126" s="16">
        <v>0</v>
      </c>
      <c r="I126" s="16">
        <v>0</v>
      </c>
      <c r="J126" s="16">
        <v>0</v>
      </c>
      <c r="K126" s="76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57"/>
      <c r="AR126" s="58"/>
      <c r="AS126" s="58"/>
      <c r="AT126" s="58"/>
      <c r="AU126" s="58"/>
      <c r="AV126" s="58"/>
      <c r="AW126" s="58"/>
      <c r="AX126" s="58"/>
      <c r="AY126" s="59"/>
      <c r="AZ126" s="60"/>
    </row>
    <row r="127" spans="1:52" s="61" customFormat="1" ht="54" customHeight="1">
      <c r="A127" s="92"/>
      <c r="B127" s="100"/>
      <c r="C127" s="89"/>
      <c r="D127" s="124"/>
      <c r="E127" s="26" t="s">
        <v>59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76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57"/>
      <c r="AR127" s="58"/>
      <c r="AS127" s="58"/>
      <c r="AT127" s="58"/>
      <c r="AU127" s="58"/>
      <c r="AV127" s="58"/>
      <c r="AW127" s="58"/>
      <c r="AX127" s="58"/>
      <c r="AY127" s="59"/>
      <c r="AZ127" s="60"/>
    </row>
    <row r="128" spans="1:52" s="45" customFormat="1" ht="15.6" customHeight="1">
      <c r="A128" s="90" t="s">
        <v>102</v>
      </c>
      <c r="B128" s="96" t="s">
        <v>138</v>
      </c>
      <c r="C128" s="87" t="s">
        <v>161</v>
      </c>
      <c r="D128" s="81" t="s">
        <v>92</v>
      </c>
      <c r="E128" s="26" t="s">
        <v>47</v>
      </c>
      <c r="F128" s="13">
        <f t="shared" si="43"/>
        <v>98344.474000000002</v>
      </c>
      <c r="G128" s="14">
        <f t="shared" ref="G128:H128" si="44">G129+G130+G131+G132</f>
        <v>15936.712</v>
      </c>
      <c r="H128" s="14">
        <f t="shared" si="44"/>
        <v>17002.364999999998</v>
      </c>
      <c r="I128" s="14">
        <f>I129+I130+I131+I132</f>
        <v>20416.292000000001</v>
      </c>
      <c r="J128" s="14">
        <f>J129+J130+J131+J132</f>
        <v>21933.135999999999</v>
      </c>
      <c r="K128" s="78">
        <f>K129+K130+K131+K132</f>
        <v>23055.969000000001</v>
      </c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1"/>
      <c r="AR128" s="42"/>
      <c r="AS128" s="42"/>
      <c r="AT128" s="42"/>
      <c r="AU128" s="42"/>
      <c r="AV128" s="42"/>
      <c r="AW128" s="42"/>
      <c r="AX128" s="42"/>
      <c r="AY128" s="43"/>
      <c r="AZ128" s="44"/>
    </row>
    <row r="129" spans="1:52" s="45" customFormat="1" ht="13.7" customHeight="1">
      <c r="A129" s="91"/>
      <c r="B129" s="97"/>
      <c r="C129" s="88"/>
      <c r="D129" s="123"/>
      <c r="E129" s="26" t="s">
        <v>56</v>
      </c>
      <c r="F129" s="13">
        <f t="shared" si="43"/>
        <v>0</v>
      </c>
      <c r="G129" s="16">
        <v>0</v>
      </c>
      <c r="H129" s="16">
        <v>0</v>
      </c>
      <c r="I129" s="16">
        <v>0</v>
      </c>
      <c r="J129" s="16">
        <v>0</v>
      </c>
      <c r="K129" s="76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1"/>
      <c r="AR129" s="42"/>
      <c r="AS129" s="42"/>
      <c r="AT129" s="42"/>
      <c r="AU129" s="42"/>
      <c r="AV129" s="42"/>
      <c r="AW129" s="42"/>
      <c r="AX129" s="42"/>
      <c r="AY129" s="43"/>
      <c r="AZ129" s="44"/>
    </row>
    <row r="130" spans="1:52" s="45" customFormat="1" ht="13.7" customHeight="1">
      <c r="A130" s="91"/>
      <c r="B130" s="97"/>
      <c r="C130" s="88"/>
      <c r="D130" s="123"/>
      <c r="E130" s="26" t="s">
        <v>57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76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1"/>
      <c r="AR130" s="42"/>
      <c r="AS130" s="42"/>
      <c r="AT130" s="42"/>
      <c r="AU130" s="42"/>
      <c r="AV130" s="42"/>
      <c r="AW130" s="42"/>
      <c r="AX130" s="42"/>
      <c r="AY130" s="43"/>
      <c r="AZ130" s="44"/>
    </row>
    <row r="131" spans="1:52" s="45" customFormat="1" ht="13.7" customHeight="1">
      <c r="A131" s="91"/>
      <c r="B131" s="97"/>
      <c r="C131" s="88"/>
      <c r="D131" s="123"/>
      <c r="E131" s="26" t="s">
        <v>58</v>
      </c>
      <c r="F131" s="13">
        <f t="shared" si="43"/>
        <v>98344.474000000002</v>
      </c>
      <c r="G131" s="17">
        <v>15936.712</v>
      </c>
      <c r="H131" s="16">
        <f>16910.958+91.407</f>
        <v>17002.364999999998</v>
      </c>
      <c r="I131" s="16">
        <v>20416.292000000001</v>
      </c>
      <c r="J131" s="16">
        <v>21933.135999999999</v>
      </c>
      <c r="K131" s="76">
        <v>23055.969000000001</v>
      </c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1"/>
      <c r="AR131" s="42"/>
      <c r="AS131" s="42"/>
      <c r="AT131" s="42"/>
      <c r="AU131" s="42"/>
      <c r="AV131" s="42"/>
      <c r="AW131" s="42"/>
      <c r="AX131" s="42"/>
      <c r="AY131" s="43"/>
      <c r="AZ131" s="44"/>
    </row>
    <row r="132" spans="1:52" s="61" customFormat="1" ht="13.7" customHeight="1">
      <c r="A132" s="92"/>
      <c r="B132" s="98"/>
      <c r="C132" s="89"/>
      <c r="D132" s="124"/>
      <c r="E132" s="26" t="s">
        <v>59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76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57"/>
      <c r="AR132" s="58"/>
      <c r="AS132" s="58"/>
      <c r="AT132" s="58"/>
      <c r="AU132" s="58"/>
      <c r="AV132" s="58"/>
      <c r="AW132" s="58"/>
      <c r="AX132" s="58"/>
      <c r="AY132" s="59"/>
      <c r="AZ132" s="60"/>
    </row>
    <row r="133" spans="1:52" s="45" customFormat="1" ht="15.6" customHeight="1">
      <c r="A133" s="90" t="s">
        <v>103</v>
      </c>
      <c r="B133" s="84" t="s">
        <v>85</v>
      </c>
      <c r="C133" s="87" t="s">
        <v>165</v>
      </c>
      <c r="D133" s="81" t="s">
        <v>153</v>
      </c>
      <c r="E133" s="26" t="s">
        <v>47</v>
      </c>
      <c r="F133" s="13">
        <f t="shared" si="43"/>
        <v>31290.891000000003</v>
      </c>
      <c r="G133" s="14">
        <f t="shared" ref="G133:I133" si="45">G134+G135+G136+G137</f>
        <v>4987.1719999999996</v>
      </c>
      <c r="H133" s="14">
        <f t="shared" si="45"/>
        <v>5411.7749999999996</v>
      </c>
      <c r="I133" s="14">
        <f t="shared" si="45"/>
        <v>6502.9970000000003</v>
      </c>
      <c r="J133" s="14">
        <f t="shared" ref="J133:K133" si="46">J134+J135+J136+J137</f>
        <v>6987.9390000000003</v>
      </c>
      <c r="K133" s="78">
        <f t="shared" si="46"/>
        <v>7401.0079999999998</v>
      </c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1"/>
      <c r="AR133" s="42"/>
      <c r="AS133" s="42"/>
      <c r="AT133" s="42"/>
      <c r="AU133" s="42"/>
      <c r="AV133" s="42"/>
      <c r="AW133" s="42"/>
      <c r="AX133" s="42"/>
      <c r="AY133" s="43"/>
      <c r="AZ133" s="44"/>
    </row>
    <row r="134" spans="1:52" s="45" customFormat="1">
      <c r="A134" s="91"/>
      <c r="B134" s="97"/>
      <c r="C134" s="88"/>
      <c r="D134" s="82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76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1"/>
      <c r="AR134" s="42"/>
      <c r="AS134" s="42"/>
      <c r="AT134" s="42"/>
      <c r="AU134" s="42"/>
      <c r="AV134" s="42"/>
      <c r="AW134" s="42"/>
      <c r="AX134" s="42"/>
      <c r="AY134" s="43"/>
      <c r="AZ134" s="44"/>
    </row>
    <row r="135" spans="1:52" s="45" customFormat="1">
      <c r="A135" s="91"/>
      <c r="B135" s="97"/>
      <c r="C135" s="88"/>
      <c r="D135" s="82"/>
      <c r="E135" s="26" t="s">
        <v>57</v>
      </c>
      <c r="F135" s="13">
        <f t="shared" si="43"/>
        <v>0</v>
      </c>
      <c r="G135" s="16">
        <v>0</v>
      </c>
      <c r="H135" s="16">
        <v>0</v>
      </c>
      <c r="I135" s="16">
        <v>0</v>
      </c>
      <c r="J135" s="16">
        <v>0</v>
      </c>
      <c r="K135" s="76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1"/>
      <c r="AR135" s="42"/>
      <c r="AS135" s="42"/>
      <c r="AT135" s="42"/>
      <c r="AU135" s="42"/>
      <c r="AV135" s="42"/>
      <c r="AW135" s="42"/>
      <c r="AX135" s="42"/>
      <c r="AY135" s="43"/>
      <c r="AZ135" s="44"/>
    </row>
    <row r="136" spans="1:52" s="45" customFormat="1">
      <c r="A136" s="91"/>
      <c r="B136" s="97"/>
      <c r="C136" s="88"/>
      <c r="D136" s="82"/>
      <c r="E136" s="26" t="s">
        <v>58</v>
      </c>
      <c r="F136" s="13">
        <f t="shared" si="43"/>
        <v>31290.891000000003</v>
      </c>
      <c r="G136" s="17">
        <v>4987.1719999999996</v>
      </c>
      <c r="H136" s="16">
        <v>5411.7749999999996</v>
      </c>
      <c r="I136" s="16">
        <v>6502.9970000000003</v>
      </c>
      <c r="J136" s="16">
        <v>6987.9390000000003</v>
      </c>
      <c r="K136" s="76">
        <v>7401.0079999999998</v>
      </c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1"/>
      <c r="AR136" s="42"/>
      <c r="AS136" s="42"/>
      <c r="AT136" s="42"/>
      <c r="AU136" s="42"/>
      <c r="AV136" s="42"/>
      <c r="AW136" s="42"/>
      <c r="AX136" s="42"/>
      <c r="AY136" s="43"/>
      <c r="AZ136" s="44"/>
    </row>
    <row r="137" spans="1:52" s="61" customFormat="1" ht="26.1" customHeight="1">
      <c r="A137" s="92"/>
      <c r="B137" s="98"/>
      <c r="C137" s="89"/>
      <c r="D137" s="83"/>
      <c r="E137" s="26" t="s">
        <v>59</v>
      </c>
      <c r="F137" s="13">
        <f t="shared" si="43"/>
        <v>0</v>
      </c>
      <c r="G137" s="16">
        <v>0</v>
      </c>
      <c r="H137" s="16">
        <v>0</v>
      </c>
      <c r="I137" s="16">
        <v>0</v>
      </c>
      <c r="J137" s="16">
        <v>0</v>
      </c>
      <c r="K137" s="76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57"/>
      <c r="AR137" s="58"/>
      <c r="AS137" s="58"/>
      <c r="AT137" s="58"/>
      <c r="AU137" s="58"/>
      <c r="AV137" s="58"/>
      <c r="AW137" s="58"/>
      <c r="AX137" s="58"/>
      <c r="AY137" s="59"/>
      <c r="AZ137" s="60"/>
    </row>
    <row r="138" spans="1:52" s="45" customFormat="1" ht="15.6" customHeight="1">
      <c r="A138" s="90" t="s">
        <v>120</v>
      </c>
      <c r="B138" s="84" t="s">
        <v>139</v>
      </c>
      <c r="C138" s="87" t="s">
        <v>161</v>
      </c>
      <c r="D138" s="114" t="s">
        <v>93</v>
      </c>
      <c r="E138" s="26" t="s">
        <v>47</v>
      </c>
      <c r="F138" s="13">
        <f t="shared" si="43"/>
        <v>145807.46565</v>
      </c>
      <c r="G138" s="14">
        <f t="shared" ref="G138:I138" si="47">G139+G140+G141+G142</f>
        <v>24697.937999999998</v>
      </c>
      <c r="H138" s="14">
        <f t="shared" si="47"/>
        <v>26229.38365</v>
      </c>
      <c r="I138" s="14">
        <f t="shared" si="47"/>
        <v>30710.739000000001</v>
      </c>
      <c r="J138" s="14">
        <f t="shared" ref="J138:K138" si="48">J139+J140+J141+J142</f>
        <v>31832.973999999998</v>
      </c>
      <c r="K138" s="78">
        <f t="shared" si="48"/>
        <v>32336.431</v>
      </c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1"/>
      <c r="AR138" s="42"/>
      <c r="AS138" s="42"/>
      <c r="AT138" s="42"/>
      <c r="AU138" s="42"/>
      <c r="AV138" s="42"/>
      <c r="AW138" s="42"/>
      <c r="AX138" s="42"/>
      <c r="AY138" s="43"/>
      <c r="AZ138" s="44"/>
    </row>
    <row r="139" spans="1:52" s="45" customFormat="1">
      <c r="A139" s="91"/>
      <c r="B139" s="97"/>
      <c r="C139" s="88"/>
      <c r="D139" s="114"/>
      <c r="E139" s="26" t="s">
        <v>56</v>
      </c>
      <c r="F139" s="13">
        <f t="shared" si="43"/>
        <v>0</v>
      </c>
      <c r="G139" s="16">
        <v>0</v>
      </c>
      <c r="H139" s="16">
        <v>0</v>
      </c>
      <c r="I139" s="16">
        <v>0</v>
      </c>
      <c r="J139" s="16">
        <v>0</v>
      </c>
      <c r="K139" s="76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1"/>
      <c r="AR139" s="42"/>
      <c r="AS139" s="42"/>
      <c r="AT139" s="42"/>
      <c r="AU139" s="42"/>
      <c r="AV139" s="42"/>
      <c r="AW139" s="42"/>
      <c r="AX139" s="42"/>
      <c r="AY139" s="43"/>
      <c r="AZ139" s="44"/>
    </row>
    <row r="140" spans="1:52" s="45" customFormat="1">
      <c r="A140" s="91"/>
      <c r="B140" s="97"/>
      <c r="C140" s="88"/>
      <c r="D140" s="114"/>
      <c r="E140" s="26" t="s">
        <v>57</v>
      </c>
      <c r="F140" s="13">
        <f t="shared" si="43"/>
        <v>0</v>
      </c>
      <c r="G140" s="16">
        <v>0</v>
      </c>
      <c r="H140" s="16">
        <v>0</v>
      </c>
      <c r="I140" s="16">
        <v>0</v>
      </c>
      <c r="J140" s="16">
        <v>0</v>
      </c>
      <c r="K140" s="76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1"/>
      <c r="AR140" s="42"/>
      <c r="AS140" s="42"/>
      <c r="AT140" s="42"/>
      <c r="AU140" s="42"/>
      <c r="AV140" s="42"/>
      <c r="AW140" s="42"/>
      <c r="AX140" s="42"/>
      <c r="AY140" s="43"/>
      <c r="AZ140" s="44"/>
    </row>
    <row r="141" spans="1:52" s="45" customFormat="1">
      <c r="A141" s="91"/>
      <c r="B141" s="97"/>
      <c r="C141" s="88"/>
      <c r="D141" s="114"/>
      <c r="E141" s="26" t="s">
        <v>58</v>
      </c>
      <c r="F141" s="13">
        <f t="shared" si="43"/>
        <v>145807.46565</v>
      </c>
      <c r="G141" s="17">
        <v>24697.937999999998</v>
      </c>
      <c r="H141" s="16">
        <f>26465.209-457.031+221.20565</f>
        <v>26229.38365</v>
      </c>
      <c r="I141" s="16">
        <v>30710.739000000001</v>
      </c>
      <c r="J141" s="16">
        <v>31832.973999999998</v>
      </c>
      <c r="K141" s="76">
        <v>32336.431</v>
      </c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1"/>
      <c r="AR141" s="42"/>
      <c r="AS141" s="42"/>
      <c r="AT141" s="42"/>
      <c r="AU141" s="42"/>
      <c r="AV141" s="42"/>
      <c r="AW141" s="42"/>
      <c r="AX141" s="42"/>
      <c r="AY141" s="43"/>
      <c r="AZ141" s="44"/>
    </row>
    <row r="142" spans="1:52" s="61" customFormat="1" ht="16.5" customHeight="1">
      <c r="A142" s="92"/>
      <c r="B142" s="98"/>
      <c r="C142" s="89"/>
      <c r="D142" s="115"/>
      <c r="E142" s="26" t="s">
        <v>59</v>
      </c>
      <c r="F142" s="13">
        <f t="shared" si="43"/>
        <v>0</v>
      </c>
      <c r="G142" s="16">
        <v>0</v>
      </c>
      <c r="H142" s="16">
        <v>0</v>
      </c>
      <c r="I142" s="16">
        <v>0</v>
      </c>
      <c r="J142" s="16">
        <v>0</v>
      </c>
      <c r="K142" s="76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57"/>
      <c r="AR142" s="58"/>
      <c r="AS142" s="58"/>
      <c r="AT142" s="58"/>
      <c r="AU142" s="58"/>
      <c r="AV142" s="58"/>
      <c r="AW142" s="58"/>
      <c r="AX142" s="58"/>
      <c r="AY142" s="59"/>
      <c r="AZ142" s="60"/>
    </row>
    <row r="143" spans="1:52" s="61" customFormat="1" ht="14.25" customHeight="1">
      <c r="A143" s="90" t="s">
        <v>123</v>
      </c>
      <c r="B143" s="84" t="s">
        <v>124</v>
      </c>
      <c r="C143" s="87" t="s">
        <v>168</v>
      </c>
      <c r="D143" s="81" t="s">
        <v>93</v>
      </c>
      <c r="E143" s="26" t="s">
        <v>47</v>
      </c>
      <c r="F143" s="13">
        <f t="shared" si="43"/>
        <v>713.67922999999996</v>
      </c>
      <c r="G143" s="14">
        <f>G144+G145+G146+G147</f>
        <v>0</v>
      </c>
      <c r="H143" s="14">
        <f>H144+H145+H146+H147</f>
        <v>352.99927000000002</v>
      </c>
      <c r="I143" s="14">
        <f>I144+I145+I146+I147</f>
        <v>360.67995999999999</v>
      </c>
      <c r="J143" s="14">
        <f>J144+J145+J146+J147</f>
        <v>0</v>
      </c>
      <c r="K143" s="78">
        <f>K144+K145+K146+K147</f>
        <v>0</v>
      </c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57"/>
      <c r="AR143" s="58"/>
      <c r="AS143" s="58"/>
      <c r="AT143" s="58"/>
      <c r="AU143" s="58"/>
      <c r="AV143" s="58"/>
      <c r="AW143" s="58"/>
      <c r="AX143" s="58"/>
      <c r="AY143" s="59"/>
      <c r="AZ143" s="60"/>
    </row>
    <row r="144" spans="1:52" s="61" customFormat="1" ht="17.100000000000001" customHeight="1">
      <c r="A144" s="91"/>
      <c r="B144" s="99"/>
      <c r="C144" s="88"/>
      <c r="D144" s="123"/>
      <c r="E144" s="26" t="s">
        <v>56</v>
      </c>
      <c r="F144" s="13">
        <f t="shared" si="43"/>
        <v>677.65263000000004</v>
      </c>
      <c r="G144" s="16">
        <v>0</v>
      </c>
      <c r="H144" s="16">
        <v>335.34931</v>
      </c>
      <c r="I144" s="80">
        <v>342.30331999999999</v>
      </c>
      <c r="J144" s="16">
        <v>0</v>
      </c>
      <c r="K144" s="76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57"/>
      <c r="AR144" s="58"/>
      <c r="AS144" s="58"/>
      <c r="AT144" s="58"/>
      <c r="AU144" s="58"/>
      <c r="AV144" s="58"/>
      <c r="AW144" s="58"/>
      <c r="AX144" s="58"/>
      <c r="AY144" s="59"/>
      <c r="AZ144" s="60"/>
    </row>
    <row r="145" spans="1:52" s="61" customFormat="1" ht="17.100000000000001" customHeight="1">
      <c r="A145" s="91"/>
      <c r="B145" s="99"/>
      <c r="C145" s="88"/>
      <c r="D145" s="123"/>
      <c r="E145" s="26" t="s">
        <v>57</v>
      </c>
      <c r="F145" s="13">
        <f t="shared" si="43"/>
        <v>35.66592</v>
      </c>
      <c r="G145" s="16">
        <v>0</v>
      </c>
      <c r="H145" s="16">
        <v>17.64996</v>
      </c>
      <c r="I145" s="80">
        <v>18.01596</v>
      </c>
      <c r="J145" s="16">
        <v>0</v>
      </c>
      <c r="K145" s="76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57"/>
      <c r="AR145" s="58"/>
      <c r="AS145" s="58"/>
      <c r="AT145" s="58"/>
      <c r="AU145" s="58"/>
      <c r="AV145" s="58"/>
      <c r="AW145" s="58"/>
      <c r="AX145" s="58"/>
      <c r="AY145" s="59"/>
      <c r="AZ145" s="60"/>
    </row>
    <row r="146" spans="1:52" s="61" customFormat="1" ht="15.6" customHeight="1">
      <c r="A146" s="91"/>
      <c r="B146" s="99"/>
      <c r="C146" s="88"/>
      <c r="D146" s="123"/>
      <c r="E146" s="26" t="s">
        <v>58</v>
      </c>
      <c r="F146" s="13">
        <f t="shared" si="43"/>
        <v>0.36068</v>
      </c>
      <c r="G146" s="16">
        <v>0</v>
      </c>
      <c r="H146" s="16">
        <v>0</v>
      </c>
      <c r="I146" s="80">
        <v>0.36068</v>
      </c>
      <c r="J146" s="16">
        <v>0</v>
      </c>
      <c r="K146" s="76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57"/>
      <c r="AR146" s="58"/>
      <c r="AS146" s="58"/>
      <c r="AT146" s="58"/>
      <c r="AU146" s="58"/>
      <c r="AV146" s="58"/>
      <c r="AW146" s="58"/>
      <c r="AX146" s="58"/>
      <c r="AY146" s="59"/>
      <c r="AZ146" s="60"/>
    </row>
    <row r="147" spans="1:52" s="61" customFormat="1" ht="19.7" customHeight="1">
      <c r="A147" s="92"/>
      <c r="B147" s="100"/>
      <c r="C147" s="89"/>
      <c r="D147" s="124"/>
      <c r="E147" s="26" t="s">
        <v>59</v>
      </c>
      <c r="F147" s="13">
        <f t="shared" si="43"/>
        <v>0</v>
      </c>
      <c r="G147" s="16">
        <v>0</v>
      </c>
      <c r="H147" s="16">
        <v>0</v>
      </c>
      <c r="I147" s="16">
        <v>0</v>
      </c>
      <c r="J147" s="16">
        <v>0</v>
      </c>
      <c r="K147" s="76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57"/>
      <c r="AR147" s="58"/>
      <c r="AS147" s="58"/>
      <c r="AT147" s="58"/>
      <c r="AU147" s="58"/>
      <c r="AV147" s="58"/>
      <c r="AW147" s="58"/>
      <c r="AX147" s="58"/>
      <c r="AY147" s="59"/>
      <c r="AZ147" s="60"/>
    </row>
    <row r="148" spans="1:52" s="61" customFormat="1" ht="16.5" customHeight="1">
      <c r="A148" s="90" t="s">
        <v>145</v>
      </c>
      <c r="B148" s="84" t="s">
        <v>146</v>
      </c>
      <c r="C148" s="87">
        <v>2022</v>
      </c>
      <c r="D148" s="81" t="s">
        <v>154</v>
      </c>
      <c r="E148" s="26" t="s">
        <v>47</v>
      </c>
      <c r="F148" s="13">
        <f t="shared" si="43"/>
        <v>475.89</v>
      </c>
      <c r="G148" s="14">
        <f t="shared" ref="G148" si="49">SUM(G149:G152)</f>
        <v>0</v>
      </c>
      <c r="H148" s="14">
        <f>SUM(H149:H152)</f>
        <v>475.89</v>
      </c>
      <c r="I148" s="14">
        <f t="shared" ref="I148:K148" si="50">SUM(I149:I152)</f>
        <v>0</v>
      </c>
      <c r="J148" s="14">
        <f t="shared" si="50"/>
        <v>0</v>
      </c>
      <c r="K148" s="78">
        <f t="shared" si="50"/>
        <v>0</v>
      </c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57"/>
      <c r="AR148" s="58"/>
      <c r="AS148" s="58"/>
      <c r="AT148" s="58"/>
      <c r="AU148" s="58"/>
      <c r="AV148" s="58"/>
      <c r="AW148" s="58"/>
      <c r="AX148" s="58"/>
      <c r="AY148" s="59"/>
      <c r="AZ148" s="60"/>
    </row>
    <row r="149" spans="1:52" s="61" customFormat="1" ht="16.5" customHeight="1">
      <c r="A149" s="91"/>
      <c r="B149" s="99"/>
      <c r="C149" s="88"/>
      <c r="D149" s="123"/>
      <c r="E149" s="26" t="s">
        <v>56</v>
      </c>
      <c r="F149" s="13"/>
      <c r="G149" s="16">
        <v>0</v>
      </c>
      <c r="H149" s="16">
        <v>0</v>
      </c>
      <c r="I149" s="16">
        <v>0</v>
      </c>
      <c r="J149" s="16">
        <v>0</v>
      </c>
      <c r="K149" s="76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57"/>
      <c r="AR149" s="58"/>
      <c r="AS149" s="58"/>
      <c r="AT149" s="58"/>
      <c r="AU149" s="58"/>
      <c r="AV149" s="58"/>
      <c r="AW149" s="58"/>
      <c r="AX149" s="58"/>
      <c r="AY149" s="59"/>
      <c r="AZ149" s="60"/>
    </row>
    <row r="150" spans="1:52" s="61" customFormat="1" ht="16.5" customHeight="1">
      <c r="A150" s="91"/>
      <c r="B150" s="99"/>
      <c r="C150" s="88"/>
      <c r="D150" s="123"/>
      <c r="E150" s="26" t="s">
        <v>57</v>
      </c>
      <c r="F150" s="13"/>
      <c r="G150" s="16">
        <v>0</v>
      </c>
      <c r="H150" s="16">
        <v>0</v>
      </c>
      <c r="I150" s="16">
        <v>0</v>
      </c>
      <c r="J150" s="16">
        <v>0</v>
      </c>
      <c r="K150" s="76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57"/>
      <c r="AR150" s="58"/>
      <c r="AS150" s="58"/>
      <c r="AT150" s="58"/>
      <c r="AU150" s="58"/>
      <c r="AV150" s="58"/>
      <c r="AW150" s="58"/>
      <c r="AX150" s="58"/>
      <c r="AY150" s="59"/>
      <c r="AZ150" s="60"/>
    </row>
    <row r="151" spans="1:52" s="61" customFormat="1" ht="16.5" customHeight="1">
      <c r="A151" s="91"/>
      <c r="B151" s="99"/>
      <c r="C151" s="88"/>
      <c r="D151" s="123"/>
      <c r="E151" s="26" t="s">
        <v>58</v>
      </c>
      <c r="F151" s="13">
        <f>G151+H151+I151+J151+K151</f>
        <v>475.89</v>
      </c>
      <c r="G151" s="16">
        <v>0</v>
      </c>
      <c r="H151" s="17">
        <f>475.89</f>
        <v>475.89</v>
      </c>
      <c r="I151" s="16">
        <v>0</v>
      </c>
      <c r="J151" s="16">
        <v>0</v>
      </c>
      <c r="K151" s="76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57"/>
      <c r="AR151" s="58"/>
      <c r="AS151" s="58"/>
      <c r="AT151" s="58"/>
      <c r="AU151" s="58"/>
      <c r="AV151" s="58"/>
      <c r="AW151" s="58"/>
      <c r="AX151" s="58"/>
      <c r="AY151" s="59"/>
      <c r="AZ151" s="60"/>
    </row>
    <row r="152" spans="1:52" s="61" customFormat="1" ht="16.5" customHeight="1">
      <c r="A152" s="92"/>
      <c r="B152" s="100"/>
      <c r="C152" s="89"/>
      <c r="D152" s="124"/>
      <c r="E152" s="26" t="s">
        <v>59</v>
      </c>
      <c r="F152" s="13"/>
      <c r="G152" s="16">
        <v>0</v>
      </c>
      <c r="H152" s="16">
        <v>0</v>
      </c>
      <c r="I152" s="16">
        <v>0</v>
      </c>
      <c r="J152" s="16">
        <v>0</v>
      </c>
      <c r="K152" s="76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57"/>
      <c r="AR152" s="58"/>
      <c r="AS152" s="58"/>
      <c r="AT152" s="58"/>
      <c r="AU152" s="58"/>
      <c r="AV152" s="58"/>
      <c r="AW152" s="58"/>
      <c r="AX152" s="58"/>
      <c r="AY152" s="59"/>
      <c r="AZ152" s="60"/>
    </row>
    <row r="153" spans="1:52" s="61" customFormat="1" ht="16.5" customHeight="1">
      <c r="A153" s="90" t="s">
        <v>156</v>
      </c>
      <c r="B153" s="84" t="s">
        <v>159</v>
      </c>
      <c r="C153" s="128">
        <v>2023</v>
      </c>
      <c r="D153" s="81" t="s">
        <v>93</v>
      </c>
      <c r="E153" s="26" t="s">
        <v>47</v>
      </c>
      <c r="F153" s="13">
        <f>G153+H153+I153+J153+K153</f>
        <v>5000</v>
      </c>
      <c r="G153" s="14">
        <f t="shared" ref="G153" si="51">SUM(G154:G157)</f>
        <v>0</v>
      </c>
      <c r="H153" s="14">
        <f>SUM(H154:H157)</f>
        <v>0</v>
      </c>
      <c r="I153" s="14">
        <f t="shared" ref="I153:K153" si="52">SUM(I154:I157)</f>
        <v>5000</v>
      </c>
      <c r="J153" s="14">
        <f t="shared" si="52"/>
        <v>0</v>
      </c>
      <c r="K153" s="78">
        <f t="shared" si="52"/>
        <v>0</v>
      </c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57"/>
      <c r="AR153" s="58"/>
      <c r="AS153" s="58"/>
      <c r="AT153" s="58"/>
      <c r="AU153" s="58"/>
      <c r="AV153" s="58"/>
      <c r="AW153" s="58"/>
      <c r="AX153" s="58"/>
      <c r="AY153" s="59"/>
      <c r="AZ153" s="60"/>
    </row>
    <row r="154" spans="1:52" s="61" customFormat="1" ht="16.5" customHeight="1">
      <c r="A154" s="91"/>
      <c r="B154" s="99"/>
      <c r="C154" s="129"/>
      <c r="D154" s="123"/>
      <c r="E154" s="26" t="s">
        <v>56</v>
      </c>
      <c r="F154" s="13">
        <f>G154+H154+I154+J154+K154</f>
        <v>5000</v>
      </c>
      <c r="G154" s="16">
        <v>0</v>
      </c>
      <c r="H154" s="16">
        <v>0</v>
      </c>
      <c r="I154" s="80">
        <v>5000</v>
      </c>
      <c r="J154" s="16">
        <v>0</v>
      </c>
      <c r="K154" s="76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57"/>
      <c r="AR154" s="58"/>
      <c r="AS154" s="58"/>
      <c r="AT154" s="58"/>
      <c r="AU154" s="58"/>
      <c r="AV154" s="58"/>
      <c r="AW154" s="58"/>
      <c r="AX154" s="58"/>
      <c r="AY154" s="59"/>
      <c r="AZ154" s="60"/>
    </row>
    <row r="155" spans="1:52" s="61" customFormat="1" ht="16.5" customHeight="1">
      <c r="A155" s="91"/>
      <c r="B155" s="99"/>
      <c r="C155" s="129"/>
      <c r="D155" s="123"/>
      <c r="E155" s="26" t="s">
        <v>57</v>
      </c>
      <c r="F155" s="13"/>
      <c r="G155" s="16">
        <v>0</v>
      </c>
      <c r="H155" s="16">
        <v>0</v>
      </c>
      <c r="I155" s="16">
        <v>0</v>
      </c>
      <c r="J155" s="16">
        <v>0</v>
      </c>
      <c r="K155" s="76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57"/>
      <c r="AR155" s="58"/>
      <c r="AS155" s="58"/>
      <c r="AT155" s="58"/>
      <c r="AU155" s="58"/>
      <c r="AV155" s="58"/>
      <c r="AW155" s="58"/>
      <c r="AX155" s="58"/>
      <c r="AY155" s="59"/>
      <c r="AZ155" s="60"/>
    </row>
    <row r="156" spans="1:52" s="61" customFormat="1" ht="16.5" customHeight="1">
      <c r="A156" s="91"/>
      <c r="B156" s="99"/>
      <c r="C156" s="129"/>
      <c r="D156" s="123"/>
      <c r="E156" s="26" t="s">
        <v>58</v>
      </c>
      <c r="F156" s="13">
        <f>G156+H156+I156+J156</f>
        <v>0</v>
      </c>
      <c r="G156" s="16">
        <v>0</v>
      </c>
      <c r="H156" s="17"/>
      <c r="I156" s="16">
        <v>0</v>
      </c>
      <c r="J156" s="16">
        <v>0</v>
      </c>
      <c r="K156" s="7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57"/>
      <c r="AR156" s="58"/>
      <c r="AS156" s="58"/>
      <c r="AT156" s="58"/>
      <c r="AU156" s="58"/>
      <c r="AV156" s="58"/>
      <c r="AW156" s="58"/>
      <c r="AX156" s="58"/>
      <c r="AY156" s="59"/>
      <c r="AZ156" s="60"/>
    </row>
    <row r="157" spans="1:52" s="61" customFormat="1" ht="16.5" customHeight="1">
      <c r="A157" s="92"/>
      <c r="B157" s="100"/>
      <c r="C157" s="130"/>
      <c r="D157" s="124"/>
      <c r="E157" s="26" t="s">
        <v>59</v>
      </c>
      <c r="F157" s="13"/>
      <c r="G157" s="16">
        <v>0</v>
      </c>
      <c r="H157" s="16">
        <v>0</v>
      </c>
      <c r="I157" s="16">
        <v>0</v>
      </c>
      <c r="J157" s="16">
        <v>0</v>
      </c>
      <c r="K157" s="76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57"/>
      <c r="AR157" s="58"/>
      <c r="AS157" s="58"/>
      <c r="AT157" s="58"/>
      <c r="AU157" s="58"/>
      <c r="AV157" s="58"/>
      <c r="AW157" s="58"/>
      <c r="AX157" s="58"/>
      <c r="AY157" s="59"/>
      <c r="AZ157" s="60"/>
    </row>
    <row r="158" spans="1:52" s="45" customFormat="1" ht="15.6" customHeight="1">
      <c r="A158" s="90" t="s">
        <v>79</v>
      </c>
      <c r="B158" s="90" t="s">
        <v>86</v>
      </c>
      <c r="C158" s="87" t="s">
        <v>165</v>
      </c>
      <c r="D158" s="81" t="s">
        <v>116</v>
      </c>
      <c r="E158" s="26" t="s">
        <v>47</v>
      </c>
      <c r="F158" s="13">
        <f>G158+H158+I158+J158+K158</f>
        <v>123787.13704</v>
      </c>
      <c r="G158" s="14">
        <f>G163+G173+G178+G168+G183+G188</f>
        <v>19417.261200000001</v>
      </c>
      <c r="H158" s="14">
        <f t="shared" ref="H158:K158" si="53">H163+H173+H178+H168+H183+H188</f>
        <v>57910.657760000002</v>
      </c>
      <c r="I158" s="14">
        <f>I163+I173+I178+I168+I183+I188</f>
        <v>13631.875079999998</v>
      </c>
      <c r="J158" s="14">
        <f t="shared" si="53"/>
        <v>20557.538999999997</v>
      </c>
      <c r="K158" s="78">
        <f t="shared" si="53"/>
        <v>12269.804</v>
      </c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1"/>
      <c r="AR158" s="42"/>
      <c r="AS158" s="42"/>
      <c r="AT158" s="42"/>
      <c r="AU158" s="42"/>
      <c r="AV158" s="42"/>
      <c r="AW158" s="42"/>
      <c r="AX158" s="42"/>
      <c r="AY158" s="43"/>
      <c r="AZ158" s="44"/>
    </row>
    <row r="159" spans="1:52" s="45" customFormat="1">
      <c r="A159" s="91"/>
      <c r="B159" s="91"/>
      <c r="C159" s="88"/>
      <c r="D159" s="116"/>
      <c r="E159" s="26" t="s">
        <v>56</v>
      </c>
      <c r="F159" s="13">
        <f>G159+H159+I159+J159+K159</f>
        <v>13740.236140000001</v>
      </c>
      <c r="G159" s="14">
        <f t="shared" ref="G159:K159" si="54">G164+G174+G179+G169+G184+G189</f>
        <v>6119.23614</v>
      </c>
      <c r="H159" s="14">
        <f t="shared" si="54"/>
        <v>21</v>
      </c>
      <c r="I159" s="14">
        <f>I164+I174+I179+I169+I184+I189</f>
        <v>0</v>
      </c>
      <c r="J159" s="14">
        <f t="shared" si="54"/>
        <v>7600</v>
      </c>
      <c r="K159" s="78">
        <f t="shared" si="54"/>
        <v>0</v>
      </c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1"/>
      <c r="AR159" s="42"/>
      <c r="AS159" s="42"/>
      <c r="AT159" s="42"/>
      <c r="AU159" s="42"/>
      <c r="AV159" s="42"/>
      <c r="AW159" s="42"/>
      <c r="AX159" s="42"/>
      <c r="AY159" s="43"/>
      <c r="AZ159" s="44"/>
    </row>
    <row r="160" spans="1:52" s="45" customFormat="1">
      <c r="A160" s="91"/>
      <c r="B160" s="91"/>
      <c r="C160" s="88"/>
      <c r="D160" s="116"/>
      <c r="E160" s="26" t="s">
        <v>57</v>
      </c>
      <c r="F160" s="13">
        <f>G160+H160+I160+J160+K160</f>
        <v>14751.607600000001</v>
      </c>
      <c r="G160" s="14">
        <f t="shared" ref="G160:K160" si="55">G165+G175+G180+G170+G185+G190</f>
        <v>322.06506000000002</v>
      </c>
      <c r="H160" s="14">
        <f>H165+H175+H180+H170+H185+H190</f>
        <v>13350.20126</v>
      </c>
      <c r="I160" s="14">
        <f>I165+I175+I180+I170+I185+I190</f>
        <v>679.34127999999998</v>
      </c>
      <c r="J160" s="14">
        <f t="shared" si="55"/>
        <v>400</v>
      </c>
      <c r="K160" s="78">
        <f t="shared" si="55"/>
        <v>0</v>
      </c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1"/>
      <c r="AR160" s="42"/>
      <c r="AS160" s="42"/>
      <c r="AT160" s="42"/>
      <c r="AU160" s="42"/>
      <c r="AV160" s="42"/>
      <c r="AW160" s="42"/>
      <c r="AX160" s="42"/>
      <c r="AY160" s="43"/>
      <c r="AZ160" s="44"/>
    </row>
    <row r="161" spans="1:52" s="45" customFormat="1">
      <c r="A161" s="91"/>
      <c r="B161" s="91"/>
      <c r="C161" s="88"/>
      <c r="D161" s="116"/>
      <c r="E161" s="26" t="s">
        <v>58</v>
      </c>
      <c r="F161" s="13">
        <f>G161+H161+I161+J161+K161</f>
        <v>95295.293300000005</v>
      </c>
      <c r="G161" s="14">
        <f t="shared" ref="G161:K161" si="56">G166+G176+G181+G171+G186+G191</f>
        <v>12975.96</v>
      </c>
      <c r="H161" s="14">
        <f t="shared" si="56"/>
        <v>44539.4565</v>
      </c>
      <c r="I161" s="14">
        <f>I166+I176+I181+I171+I186+I191</f>
        <v>12952.533799999999</v>
      </c>
      <c r="J161" s="14">
        <f t="shared" si="56"/>
        <v>12557.539000000001</v>
      </c>
      <c r="K161" s="78">
        <f t="shared" si="56"/>
        <v>12269.804</v>
      </c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1"/>
      <c r="AR161" s="42"/>
      <c r="AS161" s="42"/>
      <c r="AT161" s="42"/>
      <c r="AU161" s="42"/>
      <c r="AV161" s="42"/>
      <c r="AW161" s="42"/>
      <c r="AX161" s="42"/>
      <c r="AY161" s="43"/>
      <c r="AZ161" s="44"/>
    </row>
    <row r="162" spans="1:52" s="61" customFormat="1" ht="28.5" customHeight="1">
      <c r="A162" s="92"/>
      <c r="B162" s="92"/>
      <c r="C162" s="89"/>
      <c r="D162" s="117"/>
      <c r="E162" s="26" t="s">
        <v>59</v>
      </c>
      <c r="F162" s="13">
        <f t="shared" ref="F162:F176" si="57">G162+H162+I162+J162+K162</f>
        <v>0</v>
      </c>
      <c r="G162" s="14">
        <f t="shared" ref="G162:K162" si="58">G167+G177+G182+G172+G187+G192</f>
        <v>0</v>
      </c>
      <c r="H162" s="14">
        <f t="shared" si="58"/>
        <v>0</v>
      </c>
      <c r="I162" s="14">
        <f t="shared" si="58"/>
        <v>0</v>
      </c>
      <c r="J162" s="14">
        <f t="shared" si="58"/>
        <v>0</v>
      </c>
      <c r="K162" s="78">
        <f t="shared" si="58"/>
        <v>0</v>
      </c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57"/>
      <c r="AR162" s="58"/>
      <c r="AS162" s="58"/>
      <c r="AT162" s="58"/>
      <c r="AU162" s="58"/>
      <c r="AV162" s="58"/>
      <c r="AW162" s="58"/>
      <c r="AX162" s="58"/>
      <c r="AY162" s="59"/>
      <c r="AZ162" s="60"/>
    </row>
    <row r="163" spans="1:52" s="45" customFormat="1" ht="15.6" customHeight="1">
      <c r="A163" s="81" t="s">
        <v>25</v>
      </c>
      <c r="B163" s="84" t="s">
        <v>128</v>
      </c>
      <c r="C163" s="87" t="s">
        <v>127</v>
      </c>
      <c r="D163" s="81" t="s">
        <v>87</v>
      </c>
      <c r="E163" s="26" t="s">
        <v>47</v>
      </c>
      <c r="F163" s="13">
        <f t="shared" si="57"/>
        <v>8022.1052600000003</v>
      </c>
      <c r="G163" s="14">
        <f t="shared" ref="G163:I163" si="59">G164+G165+G166+G167</f>
        <v>0</v>
      </c>
      <c r="H163" s="14">
        <f t="shared" si="59"/>
        <v>22.105260000000001</v>
      </c>
      <c r="I163" s="14">
        <f t="shared" si="59"/>
        <v>0</v>
      </c>
      <c r="J163" s="14">
        <f t="shared" ref="J163:K163" si="60">J164+J165+J166+J167</f>
        <v>8000</v>
      </c>
      <c r="K163" s="78">
        <f t="shared" si="60"/>
        <v>0</v>
      </c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1"/>
      <c r="AR163" s="42"/>
      <c r="AS163" s="42"/>
      <c r="AT163" s="42"/>
      <c r="AU163" s="42"/>
      <c r="AV163" s="42"/>
      <c r="AW163" s="42"/>
      <c r="AX163" s="42"/>
      <c r="AY163" s="43"/>
      <c r="AZ163" s="44"/>
    </row>
    <row r="164" spans="1:52" s="45" customFormat="1">
      <c r="A164" s="82"/>
      <c r="B164" s="85"/>
      <c r="C164" s="88"/>
      <c r="D164" s="116"/>
      <c r="E164" s="26" t="s">
        <v>56</v>
      </c>
      <c r="F164" s="13">
        <f t="shared" si="57"/>
        <v>7621</v>
      </c>
      <c r="G164" s="16">
        <v>0</v>
      </c>
      <c r="H164" s="16">
        <v>21</v>
      </c>
      <c r="I164" s="16"/>
      <c r="J164" s="80">
        <v>7600</v>
      </c>
      <c r="K164" s="76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1"/>
      <c r="AR164" s="42"/>
      <c r="AS164" s="42"/>
      <c r="AT164" s="42"/>
      <c r="AU164" s="42"/>
      <c r="AV164" s="42"/>
      <c r="AW164" s="42"/>
      <c r="AX164" s="42"/>
      <c r="AY164" s="43"/>
      <c r="AZ164" s="44"/>
    </row>
    <row r="165" spans="1:52" s="45" customFormat="1" ht="16.350000000000001" customHeight="1">
      <c r="A165" s="82"/>
      <c r="B165" s="85"/>
      <c r="C165" s="88"/>
      <c r="D165" s="116"/>
      <c r="E165" s="26" t="s">
        <v>57</v>
      </c>
      <c r="F165" s="13">
        <f t="shared" si="57"/>
        <v>401.10525999999999</v>
      </c>
      <c r="G165" s="16">
        <v>0</v>
      </c>
      <c r="H165" s="16">
        <v>1.1052599999999999</v>
      </c>
      <c r="I165" s="16"/>
      <c r="J165" s="80">
        <v>400</v>
      </c>
      <c r="K165" s="76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1"/>
      <c r="AR165" s="42"/>
      <c r="AS165" s="42"/>
      <c r="AT165" s="42"/>
      <c r="AU165" s="42"/>
      <c r="AV165" s="42"/>
      <c r="AW165" s="42"/>
      <c r="AX165" s="42"/>
      <c r="AY165" s="43"/>
      <c r="AZ165" s="44"/>
    </row>
    <row r="166" spans="1:52" s="45" customFormat="1">
      <c r="A166" s="82"/>
      <c r="B166" s="85"/>
      <c r="C166" s="88"/>
      <c r="D166" s="116"/>
      <c r="E166" s="26" t="s">
        <v>58</v>
      </c>
      <c r="F166" s="13">
        <f t="shared" si="57"/>
        <v>0</v>
      </c>
      <c r="G166" s="16">
        <v>0</v>
      </c>
      <c r="H166" s="16">
        <v>0</v>
      </c>
      <c r="I166" s="16">
        <v>0</v>
      </c>
      <c r="J166" s="16"/>
      <c r="K166" s="76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1"/>
      <c r="AR166" s="42"/>
      <c r="AS166" s="42"/>
      <c r="AT166" s="42"/>
      <c r="AU166" s="42"/>
      <c r="AV166" s="42"/>
      <c r="AW166" s="42"/>
      <c r="AX166" s="42"/>
      <c r="AY166" s="43"/>
      <c r="AZ166" s="44"/>
    </row>
    <row r="167" spans="1:52" s="61" customFormat="1" ht="37.35" customHeight="1">
      <c r="A167" s="83"/>
      <c r="B167" s="86"/>
      <c r="C167" s="89"/>
      <c r="D167" s="117"/>
      <c r="E167" s="26" t="s">
        <v>59</v>
      </c>
      <c r="F167" s="13">
        <f t="shared" si="57"/>
        <v>0</v>
      </c>
      <c r="G167" s="16">
        <v>0</v>
      </c>
      <c r="H167" s="16">
        <v>0</v>
      </c>
      <c r="I167" s="16">
        <v>0</v>
      </c>
      <c r="J167" s="16">
        <v>0</v>
      </c>
      <c r="K167" s="76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57"/>
      <c r="AR167" s="58"/>
      <c r="AS167" s="58"/>
      <c r="AT167" s="58"/>
      <c r="AU167" s="58"/>
      <c r="AV167" s="58"/>
      <c r="AW167" s="58"/>
      <c r="AX167" s="58"/>
      <c r="AY167" s="59"/>
      <c r="AZ167" s="60"/>
    </row>
    <row r="168" spans="1:52" s="61" customFormat="1" ht="17.100000000000001" customHeight="1">
      <c r="A168" s="81" t="s">
        <v>26</v>
      </c>
      <c r="B168" s="84" t="s">
        <v>149</v>
      </c>
      <c r="C168" s="87" t="s">
        <v>95</v>
      </c>
      <c r="D168" s="81" t="s">
        <v>97</v>
      </c>
      <c r="E168" s="26" t="s">
        <v>47</v>
      </c>
      <c r="F168" s="13">
        <f t="shared" si="57"/>
        <v>20495.717700000001</v>
      </c>
      <c r="G168" s="14">
        <f>G169+G170+G171+G172</f>
        <v>6441.3011999999999</v>
      </c>
      <c r="H168" s="14">
        <f>H169+H170+H171+H172</f>
        <v>14054.416499999999</v>
      </c>
      <c r="I168" s="14">
        <f>I169+I170+I171+I172</f>
        <v>0</v>
      </c>
      <c r="J168" s="14">
        <f>J169+J170+J171+J172</f>
        <v>0</v>
      </c>
      <c r="K168" s="78">
        <f>K169+K170+K171+K172</f>
        <v>0</v>
      </c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57"/>
      <c r="AR168" s="58"/>
      <c r="AS168" s="58"/>
      <c r="AT168" s="58"/>
      <c r="AU168" s="58"/>
      <c r="AV168" s="58"/>
      <c r="AW168" s="58"/>
      <c r="AX168" s="58"/>
      <c r="AY168" s="59"/>
      <c r="AZ168" s="60"/>
    </row>
    <row r="169" spans="1:52" s="61" customFormat="1" ht="17.100000000000001" customHeight="1">
      <c r="A169" s="82"/>
      <c r="B169" s="85"/>
      <c r="C169" s="88"/>
      <c r="D169" s="118"/>
      <c r="E169" s="26" t="s">
        <v>56</v>
      </c>
      <c r="F169" s="13">
        <f t="shared" si="57"/>
        <v>6119.23614</v>
      </c>
      <c r="G169" s="17">
        <v>6119.23614</v>
      </c>
      <c r="H169" s="17">
        <v>0</v>
      </c>
      <c r="I169" s="16">
        <v>0</v>
      </c>
      <c r="J169" s="16">
        <v>0</v>
      </c>
      <c r="K169" s="76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57"/>
      <c r="AR169" s="58"/>
      <c r="AS169" s="58"/>
      <c r="AT169" s="58"/>
      <c r="AU169" s="58"/>
      <c r="AV169" s="58"/>
      <c r="AW169" s="58"/>
      <c r="AX169" s="58"/>
      <c r="AY169" s="59"/>
      <c r="AZ169" s="60"/>
    </row>
    <row r="170" spans="1:52" s="61" customFormat="1" ht="17.100000000000001" customHeight="1">
      <c r="A170" s="82"/>
      <c r="B170" s="85"/>
      <c r="C170" s="88"/>
      <c r="D170" s="118"/>
      <c r="E170" s="26" t="s">
        <v>57</v>
      </c>
      <c r="F170" s="13">
        <f t="shared" si="57"/>
        <v>13671.16106</v>
      </c>
      <c r="G170" s="17">
        <v>322.06506000000002</v>
      </c>
      <c r="H170" s="17">
        <v>13349.096</v>
      </c>
      <c r="I170" s="16">
        <v>0</v>
      </c>
      <c r="J170" s="16">
        <v>0</v>
      </c>
      <c r="K170" s="76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57"/>
      <c r="AR170" s="58"/>
      <c r="AS170" s="58"/>
      <c r="AT170" s="58"/>
      <c r="AU170" s="58"/>
      <c r="AV170" s="58"/>
      <c r="AW170" s="58"/>
      <c r="AX170" s="58"/>
      <c r="AY170" s="59"/>
      <c r="AZ170" s="60"/>
    </row>
    <row r="171" spans="1:52" s="61" customFormat="1" ht="17.100000000000001" customHeight="1">
      <c r="A171" s="82"/>
      <c r="B171" s="85"/>
      <c r="C171" s="88"/>
      <c r="D171" s="118"/>
      <c r="E171" s="26" t="s">
        <v>58</v>
      </c>
      <c r="F171" s="13">
        <f t="shared" si="57"/>
        <v>705.32050000000004</v>
      </c>
      <c r="G171" s="17">
        <v>0</v>
      </c>
      <c r="H171" s="17">
        <v>705.32050000000004</v>
      </c>
      <c r="I171" s="16">
        <v>0</v>
      </c>
      <c r="J171" s="16">
        <v>0</v>
      </c>
      <c r="K171" s="76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57"/>
      <c r="AR171" s="58"/>
      <c r="AS171" s="58"/>
      <c r="AT171" s="58"/>
      <c r="AU171" s="58"/>
      <c r="AV171" s="58"/>
      <c r="AW171" s="58"/>
      <c r="AX171" s="58"/>
      <c r="AY171" s="59"/>
      <c r="AZ171" s="60"/>
    </row>
    <row r="172" spans="1:52" s="61" customFormat="1" ht="28.5" customHeight="1">
      <c r="A172" s="83"/>
      <c r="B172" s="86"/>
      <c r="C172" s="89"/>
      <c r="D172" s="119"/>
      <c r="E172" s="26" t="s">
        <v>59</v>
      </c>
      <c r="F172" s="13">
        <f t="shared" si="57"/>
        <v>0</v>
      </c>
      <c r="G172" s="16">
        <v>0</v>
      </c>
      <c r="H172" s="16">
        <v>0</v>
      </c>
      <c r="I172" s="16">
        <v>0</v>
      </c>
      <c r="J172" s="16">
        <v>0</v>
      </c>
      <c r="K172" s="76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57"/>
      <c r="AR172" s="58"/>
      <c r="AS172" s="58"/>
      <c r="AT172" s="58"/>
      <c r="AU172" s="58"/>
      <c r="AV172" s="58"/>
      <c r="AW172" s="58"/>
      <c r="AX172" s="58"/>
      <c r="AY172" s="59"/>
      <c r="AZ172" s="60"/>
    </row>
    <row r="173" spans="1:52" s="45" customFormat="1" ht="15.6" customHeight="1">
      <c r="A173" s="81" t="s">
        <v>27</v>
      </c>
      <c r="B173" s="84" t="s">
        <v>150</v>
      </c>
      <c r="C173" s="87" t="s">
        <v>95</v>
      </c>
      <c r="D173" s="81" t="s">
        <v>170</v>
      </c>
      <c r="E173" s="26" t="s">
        <v>47</v>
      </c>
      <c r="F173" s="13">
        <f t="shared" si="57"/>
        <v>32222.01</v>
      </c>
      <c r="G173" s="14">
        <f t="shared" ref="G173:I173" si="61">G174+G175+G176+G177</f>
        <v>1163.067</v>
      </c>
      <c r="H173" s="14">
        <f t="shared" si="61"/>
        <v>31058.942999999999</v>
      </c>
      <c r="I173" s="14">
        <f t="shared" si="61"/>
        <v>0</v>
      </c>
      <c r="J173" s="14">
        <f t="shared" ref="J173:K173" si="62">J174+J175+J176+J177</f>
        <v>0</v>
      </c>
      <c r="K173" s="78">
        <f t="shared" si="62"/>
        <v>0</v>
      </c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1"/>
      <c r="AR173" s="42"/>
      <c r="AS173" s="42"/>
      <c r="AT173" s="42"/>
      <c r="AU173" s="42"/>
      <c r="AV173" s="42"/>
      <c r="AW173" s="42"/>
      <c r="AX173" s="42"/>
      <c r="AY173" s="43"/>
      <c r="AZ173" s="44"/>
    </row>
    <row r="174" spans="1:52" s="45" customFormat="1">
      <c r="A174" s="82"/>
      <c r="B174" s="85"/>
      <c r="C174" s="88"/>
      <c r="D174" s="116"/>
      <c r="E174" s="26" t="s">
        <v>56</v>
      </c>
      <c r="F174" s="13">
        <f t="shared" si="57"/>
        <v>0</v>
      </c>
      <c r="G174" s="16">
        <v>0</v>
      </c>
      <c r="H174" s="16">
        <v>0</v>
      </c>
      <c r="I174" s="16">
        <v>0</v>
      </c>
      <c r="J174" s="16">
        <v>0</v>
      </c>
      <c r="K174" s="76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1"/>
      <c r="AR174" s="42"/>
      <c r="AS174" s="42"/>
      <c r="AT174" s="42"/>
      <c r="AU174" s="42"/>
      <c r="AV174" s="42"/>
      <c r="AW174" s="42"/>
      <c r="AX174" s="42"/>
      <c r="AY174" s="43"/>
      <c r="AZ174" s="44"/>
    </row>
    <row r="175" spans="1:52" s="45" customFormat="1" ht="16.350000000000001" customHeight="1">
      <c r="A175" s="82"/>
      <c r="B175" s="85"/>
      <c r="C175" s="88"/>
      <c r="D175" s="116"/>
      <c r="E175" s="26" t="s">
        <v>57</v>
      </c>
      <c r="F175" s="13">
        <f t="shared" si="57"/>
        <v>0</v>
      </c>
      <c r="G175" s="16">
        <v>0</v>
      </c>
      <c r="H175" s="16">
        <v>0</v>
      </c>
      <c r="I175" s="16">
        <v>0</v>
      </c>
      <c r="J175" s="16">
        <v>0</v>
      </c>
      <c r="K175" s="76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1"/>
      <c r="AR175" s="42"/>
      <c r="AS175" s="42"/>
      <c r="AT175" s="42"/>
      <c r="AU175" s="42"/>
      <c r="AV175" s="42"/>
      <c r="AW175" s="42"/>
      <c r="AX175" s="42"/>
      <c r="AY175" s="43"/>
      <c r="AZ175" s="44"/>
    </row>
    <row r="176" spans="1:52" s="45" customFormat="1">
      <c r="A176" s="82"/>
      <c r="B176" s="85"/>
      <c r="C176" s="88"/>
      <c r="D176" s="116"/>
      <c r="E176" s="26" t="s">
        <v>58</v>
      </c>
      <c r="F176" s="13">
        <f t="shared" si="57"/>
        <v>32222.01</v>
      </c>
      <c r="G176" s="17">
        <v>1163.067</v>
      </c>
      <c r="H176" s="17">
        <v>31058.942999999999</v>
      </c>
      <c r="I176" s="16">
        <v>0</v>
      </c>
      <c r="J176" s="16">
        <v>0</v>
      </c>
      <c r="K176" s="76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1"/>
      <c r="AR176" s="42"/>
      <c r="AS176" s="42"/>
      <c r="AT176" s="42"/>
      <c r="AU176" s="42"/>
      <c r="AV176" s="42"/>
      <c r="AW176" s="42"/>
      <c r="AX176" s="42"/>
      <c r="AY176" s="43"/>
      <c r="AZ176" s="44"/>
    </row>
    <row r="177" spans="1:52" s="61" customFormat="1" ht="117.75" customHeight="1">
      <c r="A177" s="83"/>
      <c r="B177" s="86"/>
      <c r="C177" s="89"/>
      <c r="D177" s="117"/>
      <c r="E177" s="26" t="s">
        <v>59</v>
      </c>
      <c r="F177" s="13">
        <f>G177+H177+I177+J177+K177+K177</f>
        <v>0</v>
      </c>
      <c r="G177" s="16">
        <v>0</v>
      </c>
      <c r="H177" s="16">
        <v>0</v>
      </c>
      <c r="I177" s="16">
        <v>0</v>
      </c>
      <c r="J177" s="16">
        <v>0</v>
      </c>
      <c r="K177" s="76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57"/>
      <c r="AR177" s="58"/>
      <c r="AS177" s="58"/>
      <c r="AT177" s="58"/>
      <c r="AU177" s="58"/>
      <c r="AV177" s="58"/>
      <c r="AW177" s="58"/>
      <c r="AX177" s="58"/>
      <c r="AY177" s="59"/>
      <c r="AZ177" s="60"/>
    </row>
    <row r="178" spans="1:52" s="45" customFormat="1" ht="15.6" customHeight="1">
      <c r="A178" s="81" t="s">
        <v>28</v>
      </c>
      <c r="B178" s="96" t="s">
        <v>140</v>
      </c>
      <c r="C178" s="87" t="s">
        <v>165</v>
      </c>
      <c r="D178" s="81" t="s">
        <v>83</v>
      </c>
      <c r="E178" s="26" t="s">
        <v>47</v>
      </c>
      <c r="F178" s="13">
        <f t="shared" ref="F178:F192" si="63">G178+H178+I178+J178+K178</f>
        <v>27784.381999999998</v>
      </c>
      <c r="G178" s="14">
        <f>G179+G180+G181+G182</f>
        <v>5246.29</v>
      </c>
      <c r="H178" s="14">
        <f t="shared" ref="H178:I178" si="64">H179+H180+H181+H182</f>
        <v>5971.5479999999998</v>
      </c>
      <c r="I178" s="14">
        <f t="shared" si="64"/>
        <v>5578.7619999999997</v>
      </c>
      <c r="J178" s="14">
        <f t="shared" ref="J178:K178" si="65">J179+J180+J181+J182</f>
        <v>5564.817</v>
      </c>
      <c r="K178" s="78">
        <f t="shared" si="65"/>
        <v>5422.9650000000001</v>
      </c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1"/>
      <c r="AR178" s="42"/>
      <c r="AS178" s="42"/>
      <c r="AT178" s="42"/>
      <c r="AU178" s="42"/>
      <c r="AV178" s="42"/>
      <c r="AW178" s="42"/>
      <c r="AX178" s="42"/>
      <c r="AY178" s="43"/>
      <c r="AZ178" s="44"/>
    </row>
    <row r="179" spans="1:52" s="45" customFormat="1">
      <c r="A179" s="82"/>
      <c r="B179" s="85"/>
      <c r="C179" s="88"/>
      <c r="D179" s="118"/>
      <c r="E179" s="26" t="s">
        <v>56</v>
      </c>
      <c r="F179" s="13">
        <f t="shared" si="63"/>
        <v>0</v>
      </c>
      <c r="G179" s="16">
        <v>0</v>
      </c>
      <c r="H179" s="16">
        <v>0</v>
      </c>
      <c r="I179" s="16">
        <v>0</v>
      </c>
      <c r="J179" s="16">
        <v>0</v>
      </c>
      <c r="K179" s="76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1"/>
      <c r="AR179" s="42"/>
      <c r="AS179" s="42"/>
      <c r="AT179" s="42"/>
      <c r="AU179" s="42"/>
      <c r="AV179" s="42"/>
      <c r="AW179" s="42"/>
      <c r="AX179" s="42"/>
      <c r="AY179" s="43"/>
      <c r="AZ179" s="44"/>
    </row>
    <row r="180" spans="1:52" s="45" customFormat="1">
      <c r="A180" s="82"/>
      <c r="B180" s="85"/>
      <c r="C180" s="88"/>
      <c r="D180" s="118"/>
      <c r="E180" s="26" t="s">
        <v>57</v>
      </c>
      <c r="F180" s="13">
        <f t="shared" si="63"/>
        <v>0</v>
      </c>
      <c r="G180" s="16">
        <v>0</v>
      </c>
      <c r="H180" s="16">
        <v>0</v>
      </c>
      <c r="I180" s="16">
        <v>0</v>
      </c>
      <c r="J180" s="16">
        <v>0</v>
      </c>
      <c r="K180" s="76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1"/>
      <c r="AR180" s="42"/>
      <c r="AS180" s="42"/>
      <c r="AT180" s="42"/>
      <c r="AU180" s="42"/>
      <c r="AV180" s="42"/>
      <c r="AW180" s="42"/>
      <c r="AX180" s="42"/>
      <c r="AY180" s="43"/>
      <c r="AZ180" s="44"/>
    </row>
    <row r="181" spans="1:52" s="45" customFormat="1">
      <c r="A181" s="82"/>
      <c r="B181" s="85"/>
      <c r="C181" s="88"/>
      <c r="D181" s="118"/>
      <c r="E181" s="26" t="s">
        <v>58</v>
      </c>
      <c r="F181" s="13">
        <f t="shared" si="63"/>
        <v>27784.381999999998</v>
      </c>
      <c r="G181" s="17">
        <f>5363.47-117.18</f>
        <v>5246.29</v>
      </c>
      <c r="H181" s="17">
        <v>5971.5479999999998</v>
      </c>
      <c r="I181" s="16">
        <v>5578.7619999999997</v>
      </c>
      <c r="J181" s="16">
        <v>5564.817</v>
      </c>
      <c r="K181" s="76">
        <v>5422.9650000000001</v>
      </c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1"/>
      <c r="AR181" s="42"/>
      <c r="AS181" s="42"/>
      <c r="AT181" s="42"/>
      <c r="AU181" s="42"/>
      <c r="AV181" s="42"/>
      <c r="AW181" s="42"/>
      <c r="AX181" s="42"/>
      <c r="AY181" s="43"/>
      <c r="AZ181" s="44"/>
    </row>
    <row r="182" spans="1:52" s="61" customFormat="1" ht="40.15" customHeight="1">
      <c r="A182" s="83"/>
      <c r="B182" s="86"/>
      <c r="C182" s="89"/>
      <c r="D182" s="119"/>
      <c r="E182" s="26" t="s">
        <v>59</v>
      </c>
      <c r="F182" s="13">
        <f t="shared" si="63"/>
        <v>0</v>
      </c>
      <c r="G182" s="16">
        <v>0</v>
      </c>
      <c r="H182" s="16">
        <v>0</v>
      </c>
      <c r="I182" s="16">
        <v>0</v>
      </c>
      <c r="J182" s="16">
        <v>0</v>
      </c>
      <c r="K182" s="76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57"/>
      <c r="AR182" s="58"/>
      <c r="AS182" s="58"/>
      <c r="AT182" s="58"/>
      <c r="AU182" s="58"/>
      <c r="AV182" s="58"/>
      <c r="AW182" s="58"/>
      <c r="AX182" s="58"/>
      <c r="AY182" s="59"/>
      <c r="AZ182" s="60"/>
    </row>
    <row r="183" spans="1:52" s="45" customFormat="1" ht="15.6" customHeight="1">
      <c r="A183" s="81" t="s">
        <v>107</v>
      </c>
      <c r="B183" s="96" t="s">
        <v>115</v>
      </c>
      <c r="C183" s="87" t="s">
        <v>161</v>
      </c>
      <c r="D183" s="81" t="s">
        <v>94</v>
      </c>
      <c r="E183" s="26" t="s">
        <v>47</v>
      </c>
      <c r="F183" s="13">
        <f t="shared" si="63"/>
        <v>34547.826000000001</v>
      </c>
      <c r="G183" s="14">
        <f>G184+G185+G186+G187</f>
        <v>6566.6030000000001</v>
      </c>
      <c r="H183" s="14">
        <f>H184+H185+H186+H187</f>
        <v>6803.6450000000004</v>
      </c>
      <c r="I183" s="14">
        <f>I184+I185+I186+I187</f>
        <v>7338.0169999999998</v>
      </c>
      <c r="J183" s="14">
        <f>J184+J185+J186+J187</f>
        <v>6992.7219999999998</v>
      </c>
      <c r="K183" s="78">
        <f>K184+K185+K186+K187</f>
        <v>6846.8389999999999</v>
      </c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1"/>
      <c r="AR183" s="42"/>
      <c r="AS183" s="42"/>
      <c r="AT183" s="42"/>
      <c r="AU183" s="42"/>
      <c r="AV183" s="42"/>
      <c r="AW183" s="42"/>
      <c r="AX183" s="42"/>
      <c r="AY183" s="43"/>
      <c r="AZ183" s="44"/>
    </row>
    <row r="184" spans="1:52" s="45" customFormat="1">
      <c r="A184" s="82"/>
      <c r="B184" s="97"/>
      <c r="C184" s="88"/>
      <c r="D184" s="82"/>
      <c r="E184" s="26" t="s">
        <v>56</v>
      </c>
      <c r="F184" s="13">
        <f t="shared" si="63"/>
        <v>0</v>
      </c>
      <c r="G184" s="16">
        <v>0</v>
      </c>
      <c r="H184" s="16">
        <v>0</v>
      </c>
      <c r="I184" s="16">
        <v>0</v>
      </c>
      <c r="J184" s="16">
        <v>0</v>
      </c>
      <c r="K184" s="76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1"/>
      <c r="AR184" s="42"/>
      <c r="AS184" s="42"/>
      <c r="AT184" s="42"/>
      <c r="AU184" s="42"/>
      <c r="AV184" s="42"/>
      <c r="AW184" s="42"/>
      <c r="AX184" s="42"/>
      <c r="AY184" s="43"/>
      <c r="AZ184" s="44"/>
    </row>
    <row r="185" spans="1:52" s="45" customFormat="1">
      <c r="A185" s="82"/>
      <c r="B185" s="97"/>
      <c r="C185" s="88"/>
      <c r="D185" s="82"/>
      <c r="E185" s="26" t="s">
        <v>57</v>
      </c>
      <c r="F185" s="13">
        <f t="shared" si="63"/>
        <v>0</v>
      </c>
      <c r="G185" s="16">
        <v>0</v>
      </c>
      <c r="H185" s="16">
        <v>0</v>
      </c>
      <c r="I185" s="16">
        <v>0</v>
      </c>
      <c r="J185" s="16">
        <v>0</v>
      </c>
      <c r="K185" s="76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1"/>
      <c r="AR185" s="42"/>
      <c r="AS185" s="42"/>
      <c r="AT185" s="42"/>
      <c r="AU185" s="42"/>
      <c r="AV185" s="42"/>
      <c r="AW185" s="42"/>
      <c r="AX185" s="42"/>
      <c r="AY185" s="43"/>
      <c r="AZ185" s="44"/>
    </row>
    <row r="186" spans="1:52" s="45" customFormat="1">
      <c r="A186" s="82"/>
      <c r="B186" s="97"/>
      <c r="C186" s="88"/>
      <c r="D186" s="82"/>
      <c r="E186" s="26" t="s">
        <v>58</v>
      </c>
      <c r="F186" s="13">
        <f t="shared" si="63"/>
        <v>34547.826000000001</v>
      </c>
      <c r="G186" s="17">
        <v>6566.6030000000001</v>
      </c>
      <c r="H186" s="17">
        <v>6803.6450000000004</v>
      </c>
      <c r="I186" s="16">
        <v>7338.0169999999998</v>
      </c>
      <c r="J186" s="17">
        <v>6992.7219999999998</v>
      </c>
      <c r="K186" s="76">
        <f>6846.839</f>
        <v>6846.8389999999999</v>
      </c>
      <c r="L186" s="40" t="s">
        <v>169</v>
      </c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1"/>
      <c r="AR186" s="42"/>
      <c r="AS186" s="42"/>
      <c r="AT186" s="42"/>
      <c r="AU186" s="42"/>
      <c r="AV186" s="42"/>
      <c r="AW186" s="42"/>
      <c r="AX186" s="42"/>
      <c r="AY186" s="43"/>
      <c r="AZ186" s="44"/>
    </row>
    <row r="187" spans="1:52" s="61" customFormat="1" ht="15" customHeight="1">
      <c r="A187" s="83"/>
      <c r="B187" s="98"/>
      <c r="C187" s="89"/>
      <c r="D187" s="83"/>
      <c r="E187" s="26" t="s">
        <v>59</v>
      </c>
      <c r="F187" s="13">
        <f t="shared" si="63"/>
        <v>0</v>
      </c>
      <c r="G187" s="16">
        <v>0</v>
      </c>
      <c r="H187" s="16">
        <v>0</v>
      </c>
      <c r="I187" s="16">
        <v>0</v>
      </c>
      <c r="J187" s="16">
        <v>0</v>
      </c>
      <c r="K187" s="76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57"/>
      <c r="AR187" s="58"/>
      <c r="AS187" s="58"/>
      <c r="AT187" s="58"/>
      <c r="AU187" s="58"/>
      <c r="AV187" s="58"/>
      <c r="AW187" s="58"/>
      <c r="AX187" s="58"/>
      <c r="AY187" s="59"/>
      <c r="AZ187" s="60"/>
    </row>
    <row r="188" spans="1:52" s="45" customFormat="1" ht="15.6" customHeight="1">
      <c r="A188" s="81" t="s">
        <v>126</v>
      </c>
      <c r="B188" s="84" t="s">
        <v>129</v>
      </c>
      <c r="C188" s="87">
        <v>2023</v>
      </c>
      <c r="D188" s="81" t="s">
        <v>87</v>
      </c>
      <c r="E188" s="26" t="s">
        <v>47</v>
      </c>
      <c r="F188" s="13">
        <f t="shared" si="63"/>
        <v>715.09608000000003</v>
      </c>
      <c r="G188" s="14">
        <f t="shared" ref="G188:K188" si="66">G189+G190+G191+G192</f>
        <v>0</v>
      </c>
      <c r="H188" s="14">
        <f t="shared" si="66"/>
        <v>0</v>
      </c>
      <c r="I188" s="14">
        <f t="shared" si="66"/>
        <v>715.09608000000003</v>
      </c>
      <c r="J188" s="14">
        <f t="shared" si="66"/>
        <v>0</v>
      </c>
      <c r="K188" s="78">
        <f t="shared" si="66"/>
        <v>0</v>
      </c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1"/>
      <c r="AR188" s="42"/>
      <c r="AS188" s="42"/>
      <c r="AT188" s="42"/>
      <c r="AU188" s="42"/>
      <c r="AV188" s="42"/>
      <c r="AW188" s="42"/>
      <c r="AX188" s="42"/>
      <c r="AY188" s="43"/>
      <c r="AZ188" s="44"/>
    </row>
    <row r="189" spans="1:52" s="45" customFormat="1">
      <c r="A189" s="82"/>
      <c r="B189" s="85"/>
      <c r="C189" s="88"/>
      <c r="D189" s="116"/>
      <c r="E189" s="26" t="s">
        <v>56</v>
      </c>
      <c r="F189" s="13">
        <f t="shared" si="63"/>
        <v>0</v>
      </c>
      <c r="G189" s="16">
        <v>0</v>
      </c>
      <c r="H189" s="16">
        <v>0</v>
      </c>
      <c r="I189" s="16"/>
      <c r="J189" s="16"/>
      <c r="K189" s="76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1"/>
      <c r="AR189" s="42"/>
      <c r="AS189" s="42"/>
      <c r="AT189" s="42"/>
      <c r="AU189" s="42"/>
      <c r="AV189" s="42"/>
      <c r="AW189" s="42"/>
      <c r="AX189" s="42"/>
      <c r="AY189" s="43"/>
      <c r="AZ189" s="44"/>
    </row>
    <row r="190" spans="1:52" s="45" customFormat="1" ht="16.350000000000001" customHeight="1">
      <c r="A190" s="82"/>
      <c r="B190" s="85"/>
      <c r="C190" s="88"/>
      <c r="D190" s="116"/>
      <c r="E190" s="26" t="s">
        <v>57</v>
      </c>
      <c r="F190" s="13">
        <f t="shared" si="63"/>
        <v>679.34127999999998</v>
      </c>
      <c r="G190" s="16">
        <v>0</v>
      </c>
      <c r="H190" s="16">
        <v>0</v>
      </c>
      <c r="I190" s="27">
        <v>679.34127999999998</v>
      </c>
      <c r="J190" s="16"/>
      <c r="K190" s="76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1"/>
      <c r="AR190" s="42"/>
      <c r="AS190" s="42"/>
      <c r="AT190" s="42"/>
      <c r="AU190" s="42"/>
      <c r="AV190" s="42"/>
      <c r="AW190" s="42"/>
      <c r="AX190" s="42"/>
      <c r="AY190" s="43"/>
      <c r="AZ190" s="44"/>
    </row>
    <row r="191" spans="1:52" s="45" customFormat="1">
      <c r="A191" s="82"/>
      <c r="B191" s="85"/>
      <c r="C191" s="88"/>
      <c r="D191" s="116"/>
      <c r="E191" s="26" t="s">
        <v>58</v>
      </c>
      <c r="F191" s="13">
        <f t="shared" si="63"/>
        <v>35.754800000000003</v>
      </c>
      <c r="G191" s="16">
        <v>0</v>
      </c>
      <c r="H191" s="16">
        <v>0</v>
      </c>
      <c r="I191" s="27">
        <v>35.754800000000003</v>
      </c>
      <c r="J191" s="16">
        <v>0</v>
      </c>
      <c r="K191" s="76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1"/>
      <c r="AR191" s="42"/>
      <c r="AS191" s="42"/>
      <c r="AT191" s="42"/>
      <c r="AU191" s="42"/>
      <c r="AV191" s="42"/>
      <c r="AW191" s="42"/>
      <c r="AX191" s="42"/>
      <c r="AY191" s="43"/>
      <c r="AZ191" s="44"/>
    </row>
    <row r="192" spans="1:52" s="61" customFormat="1" ht="12.95" customHeight="1">
      <c r="A192" s="83"/>
      <c r="B192" s="86"/>
      <c r="C192" s="89"/>
      <c r="D192" s="117"/>
      <c r="E192" s="26" t="s">
        <v>59</v>
      </c>
      <c r="F192" s="13">
        <f t="shared" si="63"/>
        <v>0</v>
      </c>
      <c r="G192" s="16">
        <v>0</v>
      </c>
      <c r="H192" s="16">
        <v>0</v>
      </c>
      <c r="I192" s="16">
        <v>0</v>
      </c>
      <c r="J192" s="16">
        <v>0</v>
      </c>
      <c r="K192" s="76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57"/>
      <c r="AR192" s="58"/>
      <c r="AS192" s="58"/>
      <c r="AT192" s="58"/>
      <c r="AU192" s="58"/>
      <c r="AV192" s="58"/>
      <c r="AW192" s="58"/>
      <c r="AX192" s="58"/>
      <c r="AY192" s="59"/>
      <c r="AZ192" s="60"/>
    </row>
    <row r="193" spans="1:51" s="45" customFormat="1" ht="15.6" customHeight="1">
      <c r="A193" s="107"/>
      <c r="B193" s="120" t="s">
        <v>73</v>
      </c>
      <c r="C193" s="87" t="s">
        <v>161</v>
      </c>
      <c r="D193" s="114"/>
      <c r="E193" s="25" t="s">
        <v>47</v>
      </c>
      <c r="F193" s="23">
        <f t="shared" ref="F193:J194" si="67">F13+F58+F68+F98+F158</f>
        <v>1041422.18209</v>
      </c>
      <c r="G193" s="23">
        <f t="shared" si="67"/>
        <v>182601.34386000002</v>
      </c>
      <c r="H193" s="23">
        <f t="shared" si="67"/>
        <v>233800.49902999998</v>
      </c>
      <c r="I193" s="23">
        <f t="shared" si="67"/>
        <v>213144.28020000001</v>
      </c>
      <c r="J193" s="23">
        <f t="shared" si="67"/>
        <v>206181.299</v>
      </c>
      <c r="K193" s="74">
        <f>K13+K58+K68+K98+K158+K93+K148</f>
        <v>205694.76</v>
      </c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62"/>
      <c r="AM193" s="62"/>
      <c r="AN193" s="62"/>
      <c r="AO193" s="62"/>
      <c r="AP193" s="62"/>
      <c r="AQ193" s="42"/>
      <c r="AR193" s="42"/>
      <c r="AS193" s="42"/>
      <c r="AT193" s="42"/>
      <c r="AU193" s="42"/>
      <c r="AV193" s="42"/>
      <c r="AW193" s="42"/>
      <c r="AX193" s="42"/>
      <c r="AY193" s="42"/>
    </row>
    <row r="194" spans="1:51" s="45" customFormat="1" ht="15" customHeight="1">
      <c r="A194" s="108"/>
      <c r="B194" s="121"/>
      <c r="C194" s="88"/>
      <c r="D194" s="114"/>
      <c r="E194" s="25" t="s">
        <v>56</v>
      </c>
      <c r="F194" s="23">
        <f t="shared" si="67"/>
        <v>20657.945749999999</v>
      </c>
      <c r="G194" s="23">
        <f t="shared" si="67"/>
        <v>6456.1931199999999</v>
      </c>
      <c r="H194" s="23">
        <f t="shared" si="67"/>
        <v>356.34931</v>
      </c>
      <c r="I194" s="23">
        <f t="shared" si="67"/>
        <v>6245.4033200000003</v>
      </c>
      <c r="J194" s="23">
        <f t="shared" si="67"/>
        <v>7600</v>
      </c>
      <c r="K194" s="74">
        <f>K14+K59+K69+K99+K159</f>
        <v>0</v>
      </c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62"/>
      <c r="AM194" s="62"/>
      <c r="AN194" s="62"/>
      <c r="AO194" s="62"/>
      <c r="AP194" s="62"/>
      <c r="AQ194" s="42"/>
      <c r="AR194" s="42"/>
      <c r="AS194" s="42"/>
      <c r="AT194" s="42"/>
      <c r="AU194" s="42"/>
      <c r="AV194" s="42"/>
      <c r="AW194" s="42"/>
      <c r="AX194" s="42"/>
      <c r="AY194" s="42"/>
    </row>
    <row r="195" spans="1:51" s="45" customFormat="1">
      <c r="A195" s="108"/>
      <c r="B195" s="121"/>
      <c r="C195" s="88"/>
      <c r="D195" s="114"/>
      <c r="E195" s="25" t="s">
        <v>57</v>
      </c>
      <c r="F195" s="23">
        <f t="shared" ref="F195:H196" si="68">F15+F60+F70+F100+F160</f>
        <v>15452.176780000002</v>
      </c>
      <c r="G195" s="23">
        <f t="shared" si="68"/>
        <v>462.43673999999999</v>
      </c>
      <c r="H195" s="23">
        <f t="shared" si="68"/>
        <v>13493.85122</v>
      </c>
      <c r="I195" s="23">
        <f>I15+I65+I70+I100+I160</f>
        <v>861.88882000000001</v>
      </c>
      <c r="J195" s="23">
        <f>J15+J60+J70+J100+J160</f>
        <v>517</v>
      </c>
      <c r="K195" s="74">
        <f>K15+K60+K70+K100+K160</f>
        <v>117</v>
      </c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62"/>
      <c r="AM195" s="62"/>
      <c r="AN195" s="62"/>
      <c r="AO195" s="62"/>
      <c r="AP195" s="62"/>
      <c r="AQ195" s="42"/>
      <c r="AR195" s="42"/>
      <c r="AS195" s="42"/>
      <c r="AT195" s="42"/>
      <c r="AU195" s="42"/>
      <c r="AV195" s="42"/>
      <c r="AW195" s="42"/>
      <c r="AX195" s="42"/>
      <c r="AY195" s="42"/>
    </row>
    <row r="196" spans="1:51" s="45" customFormat="1">
      <c r="A196" s="108"/>
      <c r="B196" s="121"/>
      <c r="C196" s="88"/>
      <c r="D196" s="114"/>
      <c r="E196" s="25" t="s">
        <v>58</v>
      </c>
      <c r="F196" s="23">
        <f t="shared" si="68"/>
        <v>1005312.05956</v>
      </c>
      <c r="G196" s="23">
        <f t="shared" si="68"/>
        <v>175682.71400000001</v>
      </c>
      <c r="H196" s="23">
        <f t="shared" si="68"/>
        <v>219950.2985</v>
      </c>
      <c r="I196" s="23">
        <f>I16+I61+I71+I101+I161</f>
        <v>206036.98805999997</v>
      </c>
      <c r="J196" s="23">
        <f>J16+J61+J71+J101+J161+J96+J151</f>
        <v>198064.299</v>
      </c>
      <c r="K196" s="74">
        <f>K16+K61+K71+K101+K161+K96+K151</f>
        <v>205577.76</v>
      </c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62"/>
      <c r="AM196" s="62"/>
      <c r="AN196" s="62"/>
      <c r="AO196" s="62"/>
      <c r="AP196" s="62"/>
      <c r="AQ196" s="42"/>
      <c r="AR196" s="42"/>
      <c r="AS196" s="42"/>
      <c r="AT196" s="42"/>
      <c r="AU196" s="42"/>
      <c r="AV196" s="42"/>
      <c r="AW196" s="42"/>
      <c r="AX196" s="42"/>
      <c r="AY196" s="42"/>
    </row>
    <row r="197" spans="1:51" s="61" customFormat="1" ht="26.1" customHeight="1">
      <c r="A197" s="109"/>
      <c r="B197" s="122"/>
      <c r="C197" s="89"/>
      <c r="D197" s="115"/>
      <c r="E197" s="25" t="s">
        <v>59</v>
      </c>
      <c r="F197" s="13">
        <f t="shared" ref="F197" si="69">G197+H197+I197+J197</f>
        <v>0</v>
      </c>
      <c r="G197" s="23">
        <f>G17+G62+G72+G102+G162</f>
        <v>0</v>
      </c>
      <c r="H197" s="23">
        <f>H17+H62+H72+H102+H162</f>
        <v>0</v>
      </c>
      <c r="I197" s="23">
        <f>I17+I62+I72+I102+I162</f>
        <v>0</v>
      </c>
      <c r="J197" s="23">
        <f>J17+J62+J72+J102+J162</f>
        <v>0</v>
      </c>
      <c r="K197" s="74">
        <f>K17+K62+K72+K102+K162</f>
        <v>0</v>
      </c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63"/>
      <c r="AM197" s="63"/>
      <c r="AN197" s="63"/>
      <c r="AO197" s="63"/>
      <c r="AP197" s="63"/>
      <c r="AQ197" s="58"/>
      <c r="AR197" s="58"/>
      <c r="AS197" s="58"/>
      <c r="AT197" s="58"/>
      <c r="AU197" s="58"/>
      <c r="AV197" s="58"/>
      <c r="AW197" s="58"/>
      <c r="AX197" s="58"/>
      <c r="AY197" s="58"/>
    </row>
    <row r="198" spans="1:51" s="34" customFormat="1" ht="32.450000000000003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72"/>
    </row>
    <row r="199" spans="1:51" s="34" customFormat="1" ht="32.450000000000003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72"/>
    </row>
    <row r="200" spans="1:51" s="34" customFormat="1">
      <c r="A200" s="32"/>
      <c r="B200" s="32"/>
      <c r="C200" s="32"/>
      <c r="D200" s="32"/>
      <c r="E200" s="32"/>
      <c r="F200" s="33"/>
      <c r="G200" s="32"/>
      <c r="H200" s="32"/>
      <c r="I200" s="32"/>
      <c r="J200" s="32"/>
      <c r="K200" s="72"/>
    </row>
    <row r="201" spans="1:51" s="34" customFormat="1">
      <c r="A201" s="32"/>
      <c r="B201" s="32"/>
      <c r="C201" s="32"/>
      <c r="D201" s="32"/>
      <c r="E201" s="32"/>
      <c r="F201" s="33"/>
      <c r="G201" s="32"/>
      <c r="H201" s="33"/>
      <c r="I201" s="33"/>
      <c r="J201" s="33"/>
      <c r="K201" s="72"/>
    </row>
    <row r="202" spans="1:51" s="34" customFormat="1">
      <c r="F202" s="40"/>
      <c r="H202" s="64"/>
      <c r="I202" s="64"/>
      <c r="J202" s="64"/>
      <c r="K202" s="72"/>
    </row>
    <row r="203" spans="1:51" s="34" customFormat="1">
      <c r="F203" s="40"/>
      <c r="H203" s="64"/>
      <c r="I203" s="64"/>
      <c r="J203" s="64"/>
      <c r="K203" s="72"/>
    </row>
    <row r="204" spans="1:51" s="34" customFormat="1">
      <c r="F204" s="40"/>
      <c r="H204" s="64"/>
      <c r="I204" s="64"/>
      <c r="J204" s="64"/>
      <c r="K204" s="72"/>
    </row>
    <row r="205" spans="1:51" s="34" customFormat="1">
      <c r="F205" s="40"/>
      <c r="H205" s="64"/>
      <c r="I205" s="64"/>
      <c r="J205" s="64"/>
      <c r="K205" s="72"/>
    </row>
    <row r="206" spans="1:51" s="34" customFormat="1">
      <c r="F206" s="40"/>
      <c r="H206" s="64"/>
      <c r="I206" s="64"/>
      <c r="J206" s="64"/>
      <c r="K206" s="72"/>
    </row>
    <row r="207" spans="1:51" s="34" customFormat="1">
      <c r="F207" s="40"/>
      <c r="H207" s="64"/>
      <c r="I207" s="64"/>
      <c r="J207" s="64"/>
      <c r="K207" s="72"/>
    </row>
    <row r="208" spans="1:51" s="34" customFormat="1">
      <c r="F208" s="40"/>
      <c r="H208" s="64"/>
      <c r="I208" s="64"/>
      <c r="J208" s="64"/>
      <c r="K208" s="72"/>
    </row>
    <row r="209" spans="1:51" s="34" customFormat="1">
      <c r="F209" s="40"/>
      <c r="H209" s="64"/>
      <c r="I209" s="64"/>
      <c r="J209" s="64"/>
      <c r="K209" s="72"/>
    </row>
    <row r="210" spans="1:51" s="34" customFormat="1">
      <c r="F210" s="40"/>
      <c r="H210" s="64"/>
      <c r="I210" s="64"/>
      <c r="J210" s="64"/>
      <c r="K210" s="72"/>
    </row>
    <row r="211" spans="1:51" s="34" customFormat="1">
      <c r="F211" s="40"/>
      <c r="H211" s="64"/>
      <c r="I211" s="64"/>
      <c r="J211" s="64"/>
      <c r="K211" s="72"/>
    </row>
    <row r="212" spans="1:51" s="34" customFormat="1">
      <c r="F212" s="40"/>
      <c r="H212" s="64"/>
      <c r="I212" s="64"/>
      <c r="J212" s="64"/>
      <c r="K212" s="72"/>
    </row>
    <row r="213" spans="1:51" s="34" customFormat="1">
      <c r="F213" s="40"/>
      <c r="H213" s="64"/>
      <c r="I213" s="64"/>
      <c r="J213" s="64"/>
      <c r="K213" s="72"/>
    </row>
    <row r="214" spans="1:51" s="34" customFormat="1">
      <c r="F214" s="40"/>
      <c r="H214" s="64"/>
      <c r="I214" s="64"/>
      <c r="J214" s="64"/>
      <c r="K214" s="72"/>
    </row>
    <row r="215" spans="1:51" s="34" customFormat="1">
      <c r="F215" s="40"/>
      <c r="H215" s="64"/>
      <c r="I215" s="64"/>
      <c r="J215" s="64"/>
      <c r="K215" s="72"/>
    </row>
    <row r="216" spans="1:51" s="34" customFormat="1">
      <c r="F216" s="40"/>
      <c r="H216" s="64"/>
      <c r="I216" s="64"/>
      <c r="J216" s="64"/>
      <c r="K216" s="72"/>
    </row>
    <row r="217" spans="1:51" s="34" customFormat="1">
      <c r="F217" s="40"/>
      <c r="H217" s="64"/>
      <c r="I217" s="64"/>
      <c r="J217" s="64"/>
      <c r="K217" s="72"/>
    </row>
    <row r="218" spans="1:51" s="34" customFormat="1">
      <c r="F218" s="40"/>
      <c r="H218" s="64"/>
      <c r="I218" s="64"/>
      <c r="J218" s="64"/>
      <c r="K218" s="72"/>
    </row>
    <row r="219" spans="1:51" s="34" customFormat="1">
      <c r="F219" s="40"/>
      <c r="H219" s="64"/>
      <c r="I219" s="64"/>
      <c r="J219" s="64"/>
      <c r="K219" s="72"/>
    </row>
    <row r="220" spans="1:51" s="34" customFormat="1">
      <c r="F220" s="40"/>
      <c r="H220" s="64"/>
      <c r="I220" s="64"/>
      <c r="J220" s="64"/>
      <c r="K220" s="72"/>
    </row>
    <row r="221" spans="1:51" s="34" customFormat="1">
      <c r="F221" s="40"/>
      <c r="H221" s="64"/>
      <c r="I221" s="64"/>
      <c r="J221" s="64"/>
      <c r="K221" s="72"/>
    </row>
    <row r="222" spans="1:51" s="34" customFormat="1">
      <c r="F222" s="40"/>
      <c r="H222" s="64"/>
      <c r="I222" s="64"/>
      <c r="J222" s="64"/>
      <c r="K222" s="72"/>
    </row>
    <row r="223" spans="1:51" s="34" customFormat="1">
      <c r="F223" s="40"/>
      <c r="H223" s="64"/>
      <c r="I223" s="64"/>
      <c r="J223" s="64"/>
      <c r="K223" s="72"/>
    </row>
    <row r="224" spans="1:51" s="66" customFormat="1">
      <c r="A224" s="65"/>
      <c r="F224" s="67"/>
      <c r="H224" s="64"/>
      <c r="I224" s="64"/>
      <c r="J224" s="64"/>
      <c r="K224" s="72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</row>
    <row r="225" spans="1:51" s="66" customFormat="1">
      <c r="A225" s="65"/>
      <c r="F225" s="67"/>
      <c r="H225" s="64"/>
      <c r="I225" s="64"/>
      <c r="J225" s="64"/>
      <c r="K225" s="72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</row>
    <row r="226" spans="1:51" s="66" customFormat="1">
      <c r="A226" s="65"/>
      <c r="F226" s="67"/>
      <c r="H226" s="64"/>
      <c r="I226" s="64"/>
      <c r="J226" s="64"/>
      <c r="K226" s="72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</row>
    <row r="227" spans="1:51" s="66" customFormat="1">
      <c r="A227" s="65"/>
      <c r="F227" s="67"/>
      <c r="H227" s="64"/>
      <c r="I227" s="64"/>
      <c r="J227" s="64"/>
      <c r="K227" s="72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</row>
    <row r="228" spans="1:51" s="66" customFormat="1">
      <c r="A228" s="65"/>
      <c r="F228" s="67"/>
      <c r="H228" s="64"/>
      <c r="I228" s="64"/>
      <c r="J228" s="64"/>
      <c r="K228" s="72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</row>
    <row r="229" spans="1:51" s="66" customFormat="1">
      <c r="A229" s="65"/>
      <c r="F229" s="67"/>
      <c r="H229" s="64"/>
      <c r="I229" s="64"/>
      <c r="J229" s="64"/>
      <c r="K229" s="72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</row>
    <row r="230" spans="1:51" s="66" customFormat="1">
      <c r="A230" s="65"/>
      <c r="F230" s="67"/>
      <c r="H230" s="64"/>
      <c r="I230" s="64"/>
      <c r="J230" s="64"/>
      <c r="K230" s="72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</row>
  </sheetData>
  <autoFilter ref="A10:I197"/>
  <mergeCells count="162">
    <mergeCell ref="A153:A157"/>
    <mergeCell ref="B153:B157"/>
    <mergeCell ref="C153:C157"/>
    <mergeCell ref="D153:D157"/>
    <mergeCell ref="A53:A57"/>
    <mergeCell ref="B53:B57"/>
    <mergeCell ref="C53:C57"/>
    <mergeCell ref="D53:D57"/>
    <mergeCell ref="G8:K8"/>
    <mergeCell ref="K10:K11"/>
    <mergeCell ref="D68:D72"/>
    <mergeCell ref="A33:A37"/>
    <mergeCell ref="C33:C37"/>
    <mergeCell ref="C28:C32"/>
    <mergeCell ref="B38:B42"/>
    <mergeCell ref="C38:C42"/>
    <mergeCell ref="B33:B37"/>
    <mergeCell ref="A38:A42"/>
    <mergeCell ref="A68:A72"/>
    <mergeCell ref="B68:B72"/>
    <mergeCell ref="C13:C17"/>
    <mergeCell ref="A13:A17"/>
    <mergeCell ref="B13:B17"/>
    <mergeCell ref="A28:A32"/>
    <mergeCell ref="G1:K3"/>
    <mergeCell ref="A5:K7"/>
    <mergeCell ref="A93:A97"/>
    <mergeCell ref="B93:B97"/>
    <mergeCell ref="D93:D97"/>
    <mergeCell ref="A148:A152"/>
    <mergeCell ref="B148:B152"/>
    <mergeCell ref="C148:C152"/>
    <mergeCell ref="D148:D152"/>
    <mergeCell ref="D78:D82"/>
    <mergeCell ref="C93:C97"/>
    <mergeCell ref="D13:D17"/>
    <mergeCell ref="D28:D32"/>
    <mergeCell ref="D33:D37"/>
    <mergeCell ref="D38:D42"/>
    <mergeCell ref="D43:D47"/>
    <mergeCell ref="D18:D22"/>
    <mergeCell ref="D73:D77"/>
    <mergeCell ref="D23:D27"/>
    <mergeCell ref="C58:C62"/>
    <mergeCell ref="C43:C47"/>
    <mergeCell ref="D48:D52"/>
    <mergeCell ref="D58:D62"/>
    <mergeCell ref="D63:D67"/>
    <mergeCell ref="A188:A192"/>
    <mergeCell ref="B188:B192"/>
    <mergeCell ref="C188:C192"/>
    <mergeCell ref="D188:D192"/>
    <mergeCell ref="D98:D102"/>
    <mergeCell ref="D128:D132"/>
    <mergeCell ref="D133:D137"/>
    <mergeCell ref="D138:D142"/>
    <mergeCell ref="C118:C122"/>
    <mergeCell ref="D143:D147"/>
    <mergeCell ref="D118:D122"/>
    <mergeCell ref="D103:D107"/>
    <mergeCell ref="D108:D112"/>
    <mergeCell ref="D113:D117"/>
    <mergeCell ref="D123:D127"/>
    <mergeCell ref="C168:C172"/>
    <mergeCell ref="B143:B147"/>
    <mergeCell ref="C143:C147"/>
    <mergeCell ref="C138:C142"/>
    <mergeCell ref="A138:A142"/>
    <mergeCell ref="B138:B142"/>
    <mergeCell ref="C108:C112"/>
    <mergeCell ref="A113:A117"/>
    <mergeCell ref="B113:B117"/>
    <mergeCell ref="D193:D197"/>
    <mergeCell ref="D158:D162"/>
    <mergeCell ref="D163:D167"/>
    <mergeCell ref="D178:D182"/>
    <mergeCell ref="D183:D187"/>
    <mergeCell ref="D168:D172"/>
    <mergeCell ref="A193:A197"/>
    <mergeCell ref="C193:C197"/>
    <mergeCell ref="B193:B197"/>
    <mergeCell ref="A158:A162"/>
    <mergeCell ref="B158:B162"/>
    <mergeCell ref="C158:C162"/>
    <mergeCell ref="A178:A182"/>
    <mergeCell ref="A163:A167"/>
    <mergeCell ref="B163:B167"/>
    <mergeCell ref="C163:C167"/>
    <mergeCell ref="B178:B182"/>
    <mergeCell ref="C178:C182"/>
    <mergeCell ref="A168:A172"/>
    <mergeCell ref="A183:A187"/>
    <mergeCell ref="B183:B187"/>
    <mergeCell ref="C183:C187"/>
    <mergeCell ref="D173:D177"/>
    <mergeCell ref="B168:B172"/>
    <mergeCell ref="B28:B32"/>
    <mergeCell ref="A18:A22"/>
    <mergeCell ref="B18:B22"/>
    <mergeCell ref="C18:C22"/>
    <mergeCell ref="A23:A27"/>
    <mergeCell ref="B23:B27"/>
    <mergeCell ref="C23:C27"/>
    <mergeCell ref="J10:J11"/>
    <mergeCell ref="D83:D87"/>
    <mergeCell ref="A63:A67"/>
    <mergeCell ref="B63:B67"/>
    <mergeCell ref="C63:C67"/>
    <mergeCell ref="A83:A87"/>
    <mergeCell ref="B83:B87"/>
    <mergeCell ref="C83:C87"/>
    <mergeCell ref="A78:A82"/>
    <mergeCell ref="B78:B82"/>
    <mergeCell ref="C78:C82"/>
    <mergeCell ref="D88:D92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8:C72"/>
    <mergeCell ref="A48:A52"/>
    <mergeCell ref="B48:B52"/>
    <mergeCell ref="C48:C52"/>
    <mergeCell ref="A43:A47"/>
    <mergeCell ref="B43:B47"/>
    <mergeCell ref="A73:A77"/>
    <mergeCell ref="B73:B77"/>
    <mergeCell ref="C73:C77"/>
    <mergeCell ref="A58:A62"/>
    <mergeCell ref="C88:C92"/>
    <mergeCell ref="A88:A92"/>
    <mergeCell ref="B88:B92"/>
    <mergeCell ref="B58:B62"/>
    <mergeCell ref="A173:A177"/>
    <mergeCell ref="B173:B177"/>
    <mergeCell ref="C173:C177"/>
    <mergeCell ref="A103:A107"/>
    <mergeCell ref="B103:B107"/>
    <mergeCell ref="C103:C107"/>
    <mergeCell ref="A98:A102"/>
    <mergeCell ref="B98:B102"/>
    <mergeCell ref="C98:C102"/>
    <mergeCell ref="A143:A147"/>
    <mergeCell ref="C113:C117"/>
    <mergeCell ref="A128:A132"/>
    <mergeCell ref="B128:B132"/>
    <mergeCell ref="A133:A137"/>
    <mergeCell ref="B133:B137"/>
    <mergeCell ref="C133:C137"/>
    <mergeCell ref="A108:A112"/>
    <mergeCell ref="B108:B112"/>
    <mergeCell ref="C128:C132"/>
    <mergeCell ref="A123:A127"/>
    <mergeCell ref="C123:C127"/>
    <mergeCell ref="B123:B127"/>
    <mergeCell ref="A118:A122"/>
    <mergeCell ref="B118:B122"/>
  </mergeCells>
  <pageMargins left="0.9055118110236221" right="0.9055118110236221" top="0.94488188976377963" bottom="0.94488188976377963" header="0.31496062992125984" footer="0.31496062992125984"/>
  <pageSetup paperSize="9" scale="67" fitToHeight="0" orientation="landscape" r:id="rId1"/>
  <rowBreaks count="6" manualBreakCount="6">
    <brk id="32" max="10" man="1"/>
    <brk id="62" max="10" man="1"/>
    <brk id="97" max="10" man="1"/>
    <brk id="117" max="10" man="1"/>
    <brk id="142" max="10" man="1"/>
    <brk id="17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2023-01-11T14:26:38Z</dcterms:modified>
</cp:coreProperties>
</file>